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G:\L\L_TEAM Consulting\2021\Q2'2021\SET\"/>
    </mc:Choice>
  </mc:AlternateContent>
  <xr:revisionPtr revIDLastSave="0" documentId="13_ncr:1_{207A2BEA-23BF-48E8-A4F4-A29973B27F9F}" xr6:coauthVersionLast="45" xr6:coauthVersionMax="45" xr10:uidLastSave="{00000000-0000-0000-0000-000000000000}"/>
  <bookViews>
    <workbookView xWindow="-120" yWindow="-120" windowWidth="20730" windowHeight="11160" tabRatio="751" xr2:uid="{00000000-000D-0000-FFFF-FFFF00000000}"/>
  </bookViews>
  <sheets>
    <sheet name="BS" sheetId="15" r:id="rId1"/>
    <sheet name="PL" sheetId="1" r:id="rId2"/>
    <sheet name="CECE1" sheetId="10" r:id="rId3"/>
    <sheet name="CECE2" sheetId="3" r:id="rId4"/>
    <sheet name="CF" sheetId="6" r:id="rId5"/>
    <sheet name="CF link" sheetId="11" state="hidden" r:id="rId6"/>
    <sheet name="000" sheetId="2" state="veryHidden" r:id="rId7"/>
  </sheets>
  <definedNames>
    <definedName name="_xlnm.Print_Area" localSheetId="0">BS!$A$1:$L$98</definedName>
    <definedName name="_xlnm.Print_Area" localSheetId="2">CECE1!$A$1:$U$31</definedName>
    <definedName name="_xlnm.Print_Area" localSheetId="3">CECE2!$A$1:$K$20</definedName>
    <definedName name="_xlnm.Print_Area" localSheetId="4">CF!$A$1:$J$82</definedName>
    <definedName name="_xlnm.Print_Area" localSheetId="1">PL!$A$1:$J$114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3" l="1"/>
  <c r="Q13" i="10"/>
  <c r="U13" i="10" s="1"/>
  <c r="H71" i="6" l="1"/>
  <c r="D71" i="6" l="1"/>
  <c r="G18" i="3" l="1"/>
  <c r="E18" i="3"/>
  <c r="C18" i="3"/>
  <c r="Q22" i="10" l="1"/>
  <c r="L88" i="15"/>
  <c r="L90" i="15" s="1"/>
  <c r="H88" i="15"/>
  <c r="H90" i="15" s="1"/>
  <c r="L60" i="15"/>
  <c r="J60" i="15"/>
  <c r="H60" i="15"/>
  <c r="F60" i="15"/>
  <c r="L55" i="15"/>
  <c r="L61" i="15" s="1"/>
  <c r="H55" i="15"/>
  <c r="F55" i="15"/>
  <c r="J55" i="15"/>
  <c r="L34" i="15"/>
  <c r="J34" i="15"/>
  <c r="H34" i="15"/>
  <c r="F34" i="15"/>
  <c r="L19" i="15"/>
  <c r="L35" i="15" s="1"/>
  <c r="J19" i="15"/>
  <c r="J35" i="15" s="1"/>
  <c r="H19" i="15"/>
  <c r="H35" i="15" s="1"/>
  <c r="F19" i="15"/>
  <c r="H61" i="15" l="1"/>
  <c r="F35" i="15"/>
  <c r="J61" i="15"/>
  <c r="F61" i="15"/>
  <c r="L91" i="15"/>
  <c r="H91" i="15"/>
  <c r="J74" i="1" l="1"/>
  <c r="F70" i="1"/>
  <c r="J13" i="1"/>
  <c r="S23" i="10"/>
  <c r="S25" i="10" s="1"/>
  <c r="S29" i="10" s="1"/>
  <c r="S14" i="10"/>
  <c r="Q28" i="10"/>
  <c r="U28" i="10" s="1"/>
  <c r="Q26" i="10"/>
  <c r="U26" i="10" s="1"/>
  <c r="K25" i="10"/>
  <c r="K29" i="10" s="1"/>
  <c r="F84" i="15" s="1"/>
  <c r="I25" i="10"/>
  <c r="I29" i="10" s="1"/>
  <c r="G25" i="10"/>
  <c r="G29" i="10" s="1"/>
  <c r="E25" i="10"/>
  <c r="E29" i="10" s="1"/>
  <c r="C25" i="10"/>
  <c r="C29" i="10" s="1"/>
  <c r="U22" i="10"/>
  <c r="K17" i="3"/>
  <c r="J84" i="15"/>
  <c r="K15" i="3"/>
  <c r="F89" i="15" l="1"/>
  <c r="H14" i="1" l="1"/>
  <c r="D14" i="1"/>
  <c r="J14" i="1"/>
  <c r="F14" i="1"/>
  <c r="S16" i="10" l="1"/>
  <c r="K16" i="10"/>
  <c r="I16" i="10"/>
  <c r="G16" i="10"/>
  <c r="E16" i="10"/>
  <c r="C16" i="10"/>
  <c r="J88" i="1" l="1"/>
  <c r="H88" i="1"/>
  <c r="F88" i="1"/>
  <c r="O15" i="10" s="1"/>
  <c r="Q15" i="10" s="1"/>
  <c r="D88" i="1"/>
  <c r="O24" i="10" s="1"/>
  <c r="Q24" i="10" s="1"/>
  <c r="J31" i="1"/>
  <c r="H31" i="1"/>
  <c r="F31" i="1"/>
  <c r="D31" i="1"/>
  <c r="O25" i="10" l="1"/>
  <c r="U24" i="10"/>
  <c r="U15" i="10"/>
  <c r="O16" i="10"/>
  <c r="G13" i="3"/>
  <c r="E13" i="3"/>
  <c r="C13" i="3"/>
  <c r="S20" i="10"/>
  <c r="K20" i="10"/>
  <c r="I20" i="10"/>
  <c r="G20" i="10"/>
  <c r="E20" i="10"/>
  <c r="O29" i="10" l="1"/>
  <c r="F87" i="15" s="1"/>
  <c r="H61" i="6" l="1"/>
  <c r="D75" i="1" l="1"/>
  <c r="Q19" i="10" l="1"/>
  <c r="U19" i="10" s="1"/>
  <c r="C20" i="10"/>
  <c r="K12" i="3" l="1"/>
  <c r="Q17" i="10" l="1"/>
  <c r="O20" i="10"/>
  <c r="F61" i="6"/>
  <c r="D61" i="6"/>
  <c r="U17" i="10" l="1"/>
  <c r="J18" i="1" l="1"/>
  <c r="H18" i="1"/>
  <c r="F18" i="1"/>
  <c r="F19" i="1" s="1"/>
  <c r="F23" i="1" s="1"/>
  <c r="D18" i="1"/>
  <c r="H19" i="1" l="1"/>
  <c r="H23" i="1" s="1"/>
  <c r="H25" i="1" s="1"/>
  <c r="H45" i="1" s="1"/>
  <c r="H55" i="1" s="1"/>
  <c r="D19" i="1"/>
  <c r="D23" i="1" s="1"/>
  <c r="D25" i="1" s="1"/>
  <c r="J19" i="1"/>
  <c r="J23" i="1" s="1"/>
  <c r="J25" i="1" s="1"/>
  <c r="J45" i="1" s="1"/>
  <c r="J55" i="1" s="1"/>
  <c r="F25" i="1"/>
  <c r="F33" i="1" l="1"/>
  <c r="F51" i="1" s="1"/>
  <c r="F49" i="1" s="1"/>
  <c r="F47" i="1"/>
  <c r="F45" i="1" s="1"/>
  <c r="F55" i="1" s="1"/>
  <c r="D33" i="1"/>
  <c r="D51" i="1" s="1"/>
  <c r="D49" i="1" s="1"/>
  <c r="D47" i="1"/>
  <c r="D45" i="1" s="1"/>
  <c r="D55" i="1" s="1"/>
  <c r="J33" i="1"/>
  <c r="J49" i="1" s="1"/>
  <c r="H33" i="1"/>
  <c r="H49" i="1" s="1"/>
  <c r="J61" i="6"/>
  <c r="J75" i="1" l="1"/>
  <c r="J71" i="1"/>
  <c r="F75" i="1"/>
  <c r="F71" i="1"/>
  <c r="F76" i="1" s="1"/>
  <c r="F80" i="1" s="1"/>
  <c r="J76" i="1" l="1"/>
  <c r="J80" i="1" s="1"/>
  <c r="J82" i="1" s="1"/>
  <c r="J102" i="1" s="1"/>
  <c r="F82" i="1"/>
  <c r="F104" i="1" s="1"/>
  <c r="F102" i="1" s="1"/>
  <c r="J112" i="1" l="1"/>
  <c r="I11" i="3"/>
  <c r="F112" i="1"/>
  <c r="M14" i="10"/>
  <c r="Q14" i="10" s="1"/>
  <c r="Q16" i="10" s="1"/>
  <c r="J90" i="1"/>
  <c r="J106" i="1" s="1"/>
  <c r="F90" i="1"/>
  <c r="F108" i="1" s="1"/>
  <c r="F106" i="1" s="1"/>
  <c r="J9" i="6"/>
  <c r="F9" i="6"/>
  <c r="D68" i="6" l="1"/>
  <c r="F68" i="6"/>
  <c r="H68" i="6"/>
  <c r="M79" i="11" l="1"/>
  <c r="N79" i="11"/>
  <c r="N78" i="11"/>
  <c r="M78" i="11"/>
  <c r="D76" i="11"/>
  <c r="D80" i="11" s="1"/>
  <c r="J76" i="11"/>
  <c r="J80" i="11" s="1"/>
  <c r="N75" i="11"/>
  <c r="M75" i="11"/>
  <c r="M74" i="11"/>
  <c r="M73" i="11"/>
  <c r="N73" i="11"/>
  <c r="N71" i="11"/>
  <c r="M71" i="11"/>
  <c r="N70" i="11"/>
  <c r="M70" i="11"/>
  <c r="H76" i="11"/>
  <c r="H80" i="11" s="1"/>
  <c r="M68" i="11"/>
  <c r="F60" i="11"/>
  <c r="J60" i="11"/>
  <c r="N59" i="11"/>
  <c r="M59" i="11"/>
  <c r="M58" i="11"/>
  <c r="H60" i="11"/>
  <c r="D60" i="11"/>
  <c r="N53" i="11"/>
  <c r="M53" i="11"/>
  <c r="N52" i="11"/>
  <c r="M52" i="11"/>
  <c r="J54" i="11"/>
  <c r="M51" i="11"/>
  <c r="M50" i="11"/>
  <c r="N50" i="11"/>
  <c r="N49" i="11"/>
  <c r="M49" i="11"/>
  <c r="N48" i="11"/>
  <c r="M48" i="11"/>
  <c r="N47" i="11"/>
  <c r="M46" i="11"/>
  <c r="H54" i="11"/>
  <c r="H61" i="11" s="1"/>
  <c r="D54" i="11"/>
  <c r="D61" i="11" s="1"/>
  <c r="N30" i="11"/>
  <c r="M30" i="11"/>
  <c r="N29" i="11"/>
  <c r="M29" i="11"/>
  <c r="N28" i="11"/>
  <c r="M28" i="11"/>
  <c r="M27" i="11"/>
  <c r="N27" i="11"/>
  <c r="N26" i="11"/>
  <c r="N25" i="11"/>
  <c r="M25" i="11"/>
  <c r="N24" i="11"/>
  <c r="M24" i="11"/>
  <c r="M23" i="11"/>
  <c r="N23" i="11"/>
  <c r="N22" i="11"/>
  <c r="M22" i="11"/>
  <c r="N21" i="11"/>
  <c r="N18" i="11"/>
  <c r="M18" i="11"/>
  <c r="M17" i="11"/>
  <c r="N17" i="11"/>
  <c r="N16" i="11"/>
  <c r="M16" i="11"/>
  <c r="N15" i="11"/>
  <c r="M15" i="11"/>
  <c r="N14" i="11"/>
  <c r="M14" i="11"/>
  <c r="M13" i="11"/>
  <c r="N13" i="11"/>
  <c r="N12" i="11"/>
  <c r="H19" i="11"/>
  <c r="D19" i="11"/>
  <c r="J61" i="11" l="1"/>
  <c r="J81" i="11" s="1"/>
  <c r="F31" i="11"/>
  <c r="H81" i="11"/>
  <c r="D81" i="11"/>
  <c r="F19" i="11"/>
  <c r="D31" i="11"/>
  <c r="D32" i="11" s="1"/>
  <c r="M26" i="11"/>
  <c r="J31" i="11"/>
  <c r="F54" i="11"/>
  <c r="F61" i="11" s="1"/>
  <c r="M47" i="11"/>
  <c r="N51" i="11"/>
  <c r="M12" i="11"/>
  <c r="J19" i="11"/>
  <c r="H31" i="11"/>
  <c r="H32" i="11" s="1"/>
  <c r="N74" i="11"/>
  <c r="N46" i="11"/>
  <c r="N58" i="11"/>
  <c r="F76" i="11"/>
  <c r="F80" i="11" s="1"/>
  <c r="M21" i="11"/>
  <c r="N68" i="11"/>
  <c r="F81" i="11" l="1"/>
  <c r="D82" i="11"/>
  <c r="H82" i="11"/>
  <c r="J32" i="11"/>
  <c r="J82" i="11" s="1"/>
  <c r="F32" i="11"/>
  <c r="F82" i="11" s="1"/>
  <c r="H71" i="1" l="1"/>
  <c r="D71" i="1"/>
  <c r="H75" i="1" l="1"/>
  <c r="H76" i="1" s="1"/>
  <c r="H80" i="1" s="1"/>
  <c r="H82" i="1" l="1"/>
  <c r="H90" i="1" l="1"/>
  <c r="H106" i="1" s="1"/>
  <c r="H102" i="1"/>
  <c r="I16" i="3" s="1"/>
  <c r="I18" i="3" s="1"/>
  <c r="J68" i="6"/>
  <c r="K16" i="3" l="1"/>
  <c r="K18" i="3" s="1"/>
  <c r="J85" i="15"/>
  <c r="J88" i="15" s="1"/>
  <c r="J90" i="15" s="1"/>
  <c r="J91" i="15" s="1"/>
  <c r="H112" i="1"/>
  <c r="F23" i="6"/>
  <c r="J23" i="6"/>
  <c r="K11" i="3" l="1"/>
  <c r="I13" i="3"/>
  <c r="F36" i="6"/>
  <c r="F41" i="6" s="1"/>
  <c r="F70" i="6" s="1"/>
  <c r="F72" i="6" s="1"/>
  <c r="J36" i="6"/>
  <c r="J41" i="6" s="1"/>
  <c r="J70" i="6" s="1"/>
  <c r="J72" i="6" s="1"/>
  <c r="D76" i="1"/>
  <c r="D80" i="1" s="1"/>
  <c r="K13" i="3" l="1"/>
  <c r="H9" i="6" l="1"/>
  <c r="D82" i="1"/>
  <c r="D9" i="6"/>
  <c r="D23" i="6" s="1"/>
  <c r="D90" i="1" l="1"/>
  <c r="D108" i="1" s="1"/>
  <c r="D106" i="1" s="1"/>
  <c r="D104" i="1"/>
  <c r="D102" i="1" s="1"/>
  <c r="M23" i="10" s="1"/>
  <c r="Q23" i="10" s="1"/>
  <c r="D36" i="6"/>
  <c r="D41" i="6" s="1"/>
  <c r="D70" i="6" s="1"/>
  <c r="D72" i="6" s="1"/>
  <c r="H23" i="6"/>
  <c r="M25" i="10" l="1"/>
  <c r="U23" i="10"/>
  <c r="M16" i="10"/>
  <c r="D112" i="1"/>
  <c r="H36" i="6"/>
  <c r="H41" i="6" s="1"/>
  <c r="H70" i="6" s="1"/>
  <c r="H72" i="6" s="1"/>
  <c r="Q25" i="10" l="1"/>
  <c r="Q29" i="10" s="1"/>
  <c r="M29" i="10"/>
  <c r="F85" i="15" s="1"/>
  <c r="F88" i="15" s="1"/>
  <c r="F90" i="15" s="1"/>
  <c r="F91" i="15" s="1"/>
  <c r="U14" i="10"/>
  <c r="M20" i="10"/>
  <c r="U25" i="10" l="1"/>
  <c r="U16" i="10"/>
  <c r="U20" i="10" s="1"/>
  <c r="Q20" i="10"/>
  <c r="U29" i="10" l="1"/>
</calcChain>
</file>

<file path=xl/sharedStrings.xml><?xml version="1.0" encoding="utf-8"?>
<sst xmlns="http://schemas.openxmlformats.org/spreadsheetml/2006/main" count="484" uniqueCount="252">
  <si>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</si>
  <si>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</si>
  <si>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</si>
  <si>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</si>
  <si>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</si>
  <si>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</si>
  <si>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</si>
  <si>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</si>
  <si>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</si>
  <si>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</si>
  <si>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รวมหนี้สินและส่วนของผู้ถือหุ้น</t>
  </si>
  <si>
    <t>กรรมการ</t>
  </si>
  <si>
    <t>ทุนเรือนหุ้น</t>
  </si>
  <si>
    <t>งบกระแสเงินสด</t>
  </si>
  <si>
    <t>งบกระแสเงินสด (ต่อ)</t>
  </si>
  <si>
    <t>ผลกระทบจากอัตราแลกเปลี่ยนในเงินสดและรายการเทียบเท่าเงินสด</t>
  </si>
  <si>
    <t>รวม</t>
  </si>
  <si>
    <t>ยังไม่ได้จัดสรร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</si>
  <si>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</si>
  <si>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</si>
  <si>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</si>
  <si>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</si>
  <si>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รายได้</t>
  </si>
  <si>
    <t>รวมรายได้</t>
  </si>
  <si>
    <t>ค่าใช้จ่าย</t>
  </si>
  <si>
    <t>รวมค่าใช้จ่าย</t>
  </si>
  <si>
    <t xml:space="preserve">รวมส่วนของผู้ถือหุ้น </t>
  </si>
  <si>
    <t xml:space="preserve">ข้อมูลกระแสเงินสดเปิดเผยเพิ่มเติม </t>
  </si>
  <si>
    <t>กำไรสะสม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</si>
  <si>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</si>
  <si>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</si>
  <si>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</si>
  <si>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(หน่วย: บาท)</t>
  </si>
  <si>
    <t>งบการเงินเฉพาะกิจการ</t>
  </si>
  <si>
    <t>ส่วนของผู้ถือหุ้นของบริษัทฯ</t>
  </si>
  <si>
    <t>ของบริษัทย่อย</t>
  </si>
  <si>
    <t>งบแสดงการเปลี่ยนแปลงส่วนของผู้ถือหุ้น (ต่อ)</t>
  </si>
  <si>
    <t>เงินสดและรายการเทียบเท่าเงินสด</t>
  </si>
  <si>
    <t>สินทรัพย์หมุนเวียนอื่น</t>
  </si>
  <si>
    <t>สินทรัพย์ไม่หมุนเวียนอื่น</t>
  </si>
  <si>
    <t>หนี้สินหมุนเวียนอื่น</t>
  </si>
  <si>
    <t xml:space="preserve">   ทุนจดทะเบียน</t>
  </si>
  <si>
    <t xml:space="preserve">   จัดสรรแล้ว - สำรองตามกฎหมาย</t>
  </si>
  <si>
    <t>รายได้อื่น</t>
  </si>
  <si>
    <t>หนี้สินดำเนินงานเพิ่มขึ้น (ลดลง)</t>
  </si>
  <si>
    <t>เงินปันผลจ่าย</t>
  </si>
  <si>
    <t xml:space="preserve">รายการที่มิใช่เงินสด </t>
  </si>
  <si>
    <t>สินทรัพย์</t>
  </si>
  <si>
    <t>หนี้สินและส่วนของผู้ถือหุ้น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</si>
  <si>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</si>
  <si>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</si>
  <si>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หนี้สินหมุนเวียนอื่น</t>
  </si>
  <si>
    <t>ค่าใช้จ่ายในการบริหาร</t>
  </si>
  <si>
    <t>สินทรัพย์ดำเนินงาน (เพิ่มขึ้น) ลดลง</t>
  </si>
  <si>
    <t xml:space="preserve">   จ่ายดอกเบี้ย</t>
  </si>
  <si>
    <t xml:space="preserve">   จ่ายภาษีเงินได้</t>
  </si>
  <si>
    <t xml:space="preserve">   ค่าเสื่อมราคาและค่าตัดจำหน่าย</t>
  </si>
  <si>
    <t>หุ้นสามัญ</t>
  </si>
  <si>
    <t>ส่วนเกินมูลค่า</t>
  </si>
  <si>
    <t>ส่วนเกินมูลค่าหุ้นสามัญ</t>
  </si>
  <si>
    <t>รายได้ที่ยังไม่ได้เรียกชำระ</t>
  </si>
  <si>
    <t xml:space="preserve">   รายได้ที่ยังไม่ได้เรียกชำระ</t>
  </si>
  <si>
    <t>เงินฝากธนาคารที่มีภาระค้ำประกัน</t>
  </si>
  <si>
    <t xml:space="preserve">   จากกิจกรรมดำเนินงาน </t>
  </si>
  <si>
    <t>งบแสดงฐานะการเงิน</t>
  </si>
  <si>
    <t xml:space="preserve">ลูกหนี้การค้าและลูกหนี้อื่น </t>
  </si>
  <si>
    <t>งบแสดงฐานะการเงิน (ต่อ)</t>
  </si>
  <si>
    <t>อสังหาริมทรัพย์เพื่อการลงทุน</t>
  </si>
  <si>
    <t>ที่ดิน อาคารและอุปกรณ์</t>
  </si>
  <si>
    <t>เจ้าหนี้การค้าและเจ้าหนี้อื่น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</si>
  <si>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</si>
  <si>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</si>
  <si>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</si>
  <si>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กำไรขาดทุน:</t>
  </si>
  <si>
    <t>ส่วนที่เป็นของผู้มีส่วนได้เสียที่ไม่มีอำนาจควบคุมของบริษัทย่อย</t>
  </si>
  <si>
    <t xml:space="preserve">   สำรองผลประโยชน์ระยะยาวของพนักงาน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</si>
  <si>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</si>
  <si>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</si>
  <si>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เงินลงทุนในบริษัทย่อย</t>
  </si>
  <si>
    <t>เงินลงทุนในบริษัทร่วม</t>
  </si>
  <si>
    <t>เงินลงทุนระยะยาวอื่น</t>
  </si>
  <si>
    <t>การแบ่งปันกำไรขาดทุนเบ็ดเสร็จรวม</t>
  </si>
  <si>
    <t>ของบริษัทฯ</t>
  </si>
  <si>
    <t>อำนาจควบคุม</t>
  </si>
  <si>
    <t>เงินสดสุทธิจาก (ใช้ไปใน) กิจกรรมลงทุน</t>
  </si>
  <si>
    <t>กำไรก่อนภาษี</t>
  </si>
  <si>
    <t>ภาษีเงินได้ค้างจ่าย</t>
  </si>
  <si>
    <t xml:space="preserve">   ยังไม่ได้จัดสรร </t>
  </si>
  <si>
    <t xml:space="preserve">รายการปรับกระทบยอดกำไรก่อนภาษีเป็นเงินสดรับ (จ่าย) </t>
  </si>
  <si>
    <t>ทุนเรือนหุ้นที่ออก</t>
  </si>
  <si>
    <t>และชำระเต็มมูลค่าแล้ว</t>
  </si>
  <si>
    <t>ณ วันที่</t>
  </si>
  <si>
    <t>บริษัท ทีม คอนซัลติ้ง เอนจิเนียริ่ง แอนด์ แมเนจเมนท์ จำกัด และบริษัทย่อย</t>
  </si>
  <si>
    <t>31 ธันวาคม 2559</t>
  </si>
  <si>
    <t>เงินปันผลค้างจ่าย</t>
  </si>
  <si>
    <t>ในบริษัทย่อย</t>
  </si>
  <si>
    <t>การควบคุมเดียวกัน</t>
  </si>
  <si>
    <t xml:space="preserve">   ทุนออกจำหน่ายและชำระเต็มมูลค่าแล้ว</t>
  </si>
  <si>
    <t>ส่วนที่เป็นของผู้ถือหุ้นของบริษัทฯ</t>
  </si>
  <si>
    <t>ส่วนของ</t>
  </si>
  <si>
    <t>ผู้มีส่วนได้เสียที่ไม่มี</t>
  </si>
  <si>
    <t>ส่วนเกิน</t>
  </si>
  <si>
    <t>จัดสรรแล้ว -</t>
  </si>
  <si>
    <t>มูลค่าหุ้นสามัญ</t>
  </si>
  <si>
    <t>สำรองตามกฎหมาย</t>
  </si>
  <si>
    <t>สินทรัพย์ภาษีเงินได้รอการตัดบัญชี</t>
  </si>
  <si>
    <t>เงินลงทุนชั่วคราว</t>
  </si>
  <si>
    <t>รายได้จากการให้บริการ</t>
  </si>
  <si>
    <t>กลุ่มบริษัทภายใต้</t>
  </si>
  <si>
    <t>ส่วนแบ่งกำไรจากเงินลงทุนในบริษัทร่วม</t>
  </si>
  <si>
    <t xml:space="preserve">      หุ้นสามัญ 1,660,520 หุ้น มูลค่าหุ้นละ 100 บาท</t>
  </si>
  <si>
    <t xml:space="preserve">   รับดอกเบี้ย</t>
  </si>
  <si>
    <t>เงินให้กู้ยืมระยะสั้นแก่กิจการที่เกี่ยวข้องกัน</t>
  </si>
  <si>
    <t xml:space="preserve">   ของกลุ่มบริษัทภายใต้การควบคุมเดียวกัน</t>
  </si>
  <si>
    <t xml:space="preserve">สำรองผลประโยชน์ระยะยาวของพนักงาน </t>
  </si>
  <si>
    <t>ต้นทุนการให้บริการ</t>
  </si>
  <si>
    <t xml:space="preserve"> สำรองตามกฎหมาย</t>
  </si>
  <si>
    <t>เงินปันผลรับจากบริษัทย่อย</t>
  </si>
  <si>
    <t>สินทรัพย์ไม่มีตัวตน - ซอฟต์แวร์คอมพิวเตอร์</t>
  </si>
  <si>
    <t>เงินสดจ่ายเพื่อซื้อสินทรัพย์ไม่มีตัวตน - ซอฟต์แวร์คอมพิวเตอร์</t>
  </si>
  <si>
    <t xml:space="preserve">   รายได้เงินปันผล</t>
  </si>
  <si>
    <t xml:space="preserve">   ส่วนแบ่งกำไรจากเงินลงทุนในบริษัทร่วม</t>
  </si>
  <si>
    <t>(ยังไม่ได้ตรวจสอบ</t>
  </si>
  <si>
    <t>(ตรวจสอบแล้ว)</t>
  </si>
  <si>
    <t>แต่สอบทานแล้ว)</t>
  </si>
  <si>
    <t>(ยังไม่ได้ตรวจสอบ แต่สอบทานแล้ว)</t>
  </si>
  <si>
    <t>กำไรสำหรับงวด</t>
  </si>
  <si>
    <t>กำไรขาดทุนเบ็ดเสร็จอื่นสำหรับงวด</t>
  </si>
  <si>
    <t>กำไรขาดทุนเบ็ดเสร็จรวมสำหรับงวด</t>
  </si>
  <si>
    <t>(หน่วย: พันบาท)</t>
  </si>
  <si>
    <t>ณ วันที่ 30 มิถุนายน 2559</t>
  </si>
  <si>
    <t>Conso</t>
  </si>
  <si>
    <t>Separate</t>
  </si>
  <si>
    <t>CF</t>
  </si>
  <si>
    <t>30 มิถุนายน 2559</t>
  </si>
  <si>
    <t>31 ธันวาคม 2558</t>
  </si>
  <si>
    <t>(ปรับปรุงใหม่)</t>
  </si>
  <si>
    <t>7, 9</t>
  </si>
  <si>
    <t>เงินให้กู้ยืมระยะสั้น</t>
  </si>
  <si>
    <t>ต้นทุนงานระหว่างทำโครงการ</t>
  </si>
  <si>
    <t>สินทรัพย์ไม่มีตัวตน</t>
  </si>
  <si>
    <t>สินทรัพย์ภาษีเงินได้รอตัดบัญชี</t>
  </si>
  <si>
    <t>ลูกหนี้เงินประกันผลงาน</t>
  </si>
  <si>
    <t>เงินเบิกเกินบัญชีและเงินกู้ยืมระยะสั้นจากสถาบันการเงิน</t>
  </si>
  <si>
    <t>7, 20</t>
  </si>
  <si>
    <t>เจ้าหนี้ตามสัญญาเช่าซื้อที่ถึงกำหนดชำระภายในหนึ่งปี</t>
  </si>
  <si>
    <t>เงินรับล่วงหน้าค่างานบริการ</t>
  </si>
  <si>
    <t>รายได้ค่าบริการรับล่วงหน้า</t>
  </si>
  <si>
    <t>7, 11</t>
  </si>
  <si>
    <t>เจ้าหนี้ตามสัญญาเช่าซื้อ - สุทธิจากส่วนที่ถึงกำหนด</t>
  </si>
  <si>
    <t xml:space="preserve">   ชำระภายในหนึ่งปี</t>
  </si>
  <si>
    <t>สำรองผลประโยชน์ระยะยาวของพนักงาน</t>
  </si>
  <si>
    <t xml:space="preserve">         (31 ธันวาคม 2558: หุ้นสามัญ 1,500,000 หุ้น มูลค่าหุ้นละ 100 บาท)</t>
  </si>
  <si>
    <t>ส่วนเกินจากการจ่ายหุ้นเป็นเกณฑ์</t>
  </si>
  <si>
    <t>ส่วนของผู้ถือหุ้นของบริษัทย่อยก่อนการจัดโครงสร้างการดำเนินธุรกิจ</t>
  </si>
  <si>
    <t xml:space="preserve">   อื่นๆ</t>
  </si>
  <si>
    <t>กำไรต่อหุ้น</t>
  </si>
  <si>
    <t>กำไรต่อหุ้นขั้นพื้นฐาน</t>
  </si>
  <si>
    <t xml:space="preserve">   กำไรส่วนที่เป็นของผู้ถือหุ้นบริษัทฯ</t>
  </si>
  <si>
    <t>(หน่วย: พันบาท ยกเว้นกำไรต่อหุ้นแสดงเป็นบาท)</t>
  </si>
  <si>
    <t xml:space="preserve">เงินสดและรายการเทียบเท่าเงินสดปลายงวด </t>
  </si>
  <si>
    <t>เงินสดและรายการเทียบเท่าเงินสดต้นงวด</t>
  </si>
  <si>
    <t>บริษัท ทีม คอนซัลติ้ง เอนจิเนียริ่ง แอนด์ แมเนจเมนท์ จำกัด (มหาชน) และบริษัทย่อย</t>
  </si>
  <si>
    <t xml:space="preserve">      หุ้นสามัญ 680,000,000 หุ้น มูลค่าหุ้นละ 0.5 บาท</t>
  </si>
  <si>
    <t>ส่วนต่ำกว่าทุนจากการเปลี่ยนแปลงสัดส่วนการถือหุ้น</t>
  </si>
  <si>
    <t xml:space="preserve">   ในบริษัทย่อย</t>
  </si>
  <si>
    <t>ส่วนต่ำกว่าทุนจากการจัดโครงสร้างการดำเนินธุรกิจ</t>
  </si>
  <si>
    <t>ส่วนต่ำกว่าทุน</t>
  </si>
  <si>
    <t>จากการเปลี่ยนแปลง</t>
  </si>
  <si>
    <t>สัดส่วนการถือหุ้น</t>
  </si>
  <si>
    <t>จากการจัดโครงสร้าง</t>
  </si>
  <si>
    <t>การดำเนินธุรกิจของ</t>
  </si>
  <si>
    <t>เงินให้กู้ยืมระยะยาวแก่กิจการที่เกี่ยวข้องกัน</t>
  </si>
  <si>
    <t>ส่วนของผู้มีส่วนได้เสียที่ไม่มีอำนาจควบคุมของ</t>
  </si>
  <si>
    <t xml:space="preserve">   บริษัทย่อยลดลงจากเงินปันผลจ่ายของบริษัทย่อย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</si>
  <si>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</si>
  <si>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</si>
  <si>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 xml:space="preserve">   รายได้ค่าบริการรับล่วงหน้าและเงินรับล่วงหน้าจากผู้ว่าจ้าง</t>
  </si>
  <si>
    <t>เงินสดจ่ายเพื่อซื้อส่วนปรับปรุงอาคารและอุปกรณ์</t>
  </si>
  <si>
    <t xml:space="preserve">   โอนที่ดินและอาคารเป็นอสังหาริมทรัพย์เพื่อการลงทุน</t>
  </si>
  <si>
    <t>ชำระเต็มมูลค่าแล้ว</t>
  </si>
  <si>
    <t>ที่ออกและ</t>
  </si>
  <si>
    <t>งบแสดงการเปลี่ยนแปลงส่วนของผู้ถือหุ้น</t>
  </si>
  <si>
    <t xml:space="preserve">   ค่าเผื่อผลขาดทุนโครงการ (โอนกลับ)</t>
  </si>
  <si>
    <t>ค่าใช้จ่ายภาษีเงินได้</t>
  </si>
  <si>
    <t>กำไรก่อนค่าใช้จ่ายภาษีเงินได้</t>
  </si>
  <si>
    <t>เงินให้กู้ยืมระยะสั้นแก่กิจการที่เกี่ยวข้องกันเพิ่มขึ้น</t>
  </si>
  <si>
    <t>เงินปันผลจ่ายของบริษัทย่อยให้แก่ส่วนได้เสียที่ไม่มีอำนาจควบคุม</t>
  </si>
  <si>
    <t xml:space="preserve">   ของบริษัทย่อย</t>
  </si>
  <si>
    <t>ยอดคงเหลือ ณ วันที่ 1 มกราคม 2563</t>
  </si>
  <si>
    <t>ยอดคงเหลือ ณ วันที่ 30 มิถุนายน 2563</t>
  </si>
  <si>
    <t>สินทรัพย์ทางการเงินหมุนเวียนอื่น</t>
  </si>
  <si>
    <t>เงินประกันผลงานค้างรับ</t>
  </si>
  <si>
    <t>ส่วนของหนี้สินตามสัญญาเช่าที่ถึงกำหนดชำระ</t>
  </si>
  <si>
    <t xml:space="preserve">   ภายในหนึ่งปี</t>
  </si>
  <si>
    <t>รายได้ค่าบริการรับล่วงหน้าและเงินรับล่วงหน้าจากลูกค้า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</si>
  <si>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</si>
  <si>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</si>
  <si>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 xml:space="preserve">   ผลต่างจากการแปลงค่างบการเงินที่เป็นเงินตราต่างประเทศ</t>
  </si>
  <si>
    <t>องค์ประกอบอื่นของ</t>
  </si>
  <si>
    <t>ผลต่างจาก</t>
  </si>
  <si>
    <t>การแปลงค่างบการเงิน</t>
  </si>
  <si>
    <t>ที่เป็นเงินตราต่างประเทศ</t>
  </si>
  <si>
    <t>รายได้ทางการเงิน</t>
  </si>
  <si>
    <t>ต้นทุนทางการเงิน</t>
  </si>
  <si>
    <t>กำไรขาดทุนเบ็ดเสร็จอื่น:</t>
  </si>
  <si>
    <t>รายการที่จะถูกบันทึกในส่วนของกำไรหรือขาดทุนในภายหลัง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</si>
  <si>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</si>
  <si>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ที่เป็นเงินตราต่างประเทศ </t>
  </si>
  <si>
    <t>งบกำไรขาดทุนเบ็ดเสร็จ (ต่อ)</t>
  </si>
  <si>
    <t>การแบ่งปันกำไร</t>
  </si>
  <si>
    <t xml:space="preserve">   รายได้ทางการเงิน</t>
  </si>
  <si>
    <t xml:space="preserve">   ต้นทุนทางการเงิน</t>
  </si>
  <si>
    <t xml:space="preserve">   รับคืนภาษีเงินได้</t>
  </si>
  <si>
    <t>สินทรัพย์ทางการเงินหมุนเวียนอื่นเพิ่มขึ้น</t>
  </si>
  <si>
    <t xml:space="preserve">   เงินประกันผลงานค้างรับ</t>
  </si>
  <si>
    <t>(นายชวลิต จันทรรัตน์)</t>
  </si>
  <si>
    <t>เงินให้กู้ยืมระยะยาวแก่กิจการที่เกี่ยวข้องกัน (เพิ่มขึ้น) ลดลง</t>
  </si>
  <si>
    <t xml:space="preserve">      และสินทรัพย์ไม่มีตัวตนลดลง</t>
  </si>
  <si>
    <t xml:space="preserve">   เจ้าหนี้จากการซื้อส่วนปรับปรุงอาคารและอุปกรณ์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</si>
  <si>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</si>
  <si>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</si>
  <si>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 xml:space="preserve">เงินฝากธนาคารที่มีภาระค้ำประกันลดลง </t>
  </si>
  <si>
    <t xml:space="preserve">   ซื้ออุปกรณ์และยานพาหนะภายใต้สัญญาเช่า</t>
  </si>
  <si>
    <t>เงินเบิกเกินบัญชีและเงินกู้ยืมระยะสั้นจากธนาคารเพิ่มขึ้น</t>
  </si>
  <si>
    <t>เงินเบิกเกินบัญชีและเงินกู้ยืมระยะสั้นจากธนาคาร</t>
  </si>
  <si>
    <t>สำหรับงวดหกเดือนสิ้นสุดวันที่ 30 มิถุนายน 2564</t>
  </si>
  <si>
    <t>ยอดคงเหลือ ณ วันที่ 1 มกราคม 2564</t>
  </si>
  <si>
    <t>ยอดคงเหลือ ณ วันที่ 30 มิถุนายน 2564</t>
  </si>
  <si>
    <t>สำหรับงวดสามเดือนสิ้นสุดวันที่ 30 มิถุนายน 2564</t>
  </si>
  <si>
    <t>31 ธันวาคม 2563</t>
  </si>
  <si>
    <t>ส่วนของลูกหนี้ตามสัญญาเช่าเงินทุน</t>
  </si>
  <si>
    <t xml:space="preserve">   ที่ถึงกำหนดชำระภายในหนึ่งปี</t>
  </si>
  <si>
    <t>ลูกหนี้ตามสัญญาเช่าเงินทุน - สุทธิจาก</t>
  </si>
  <si>
    <t xml:space="preserve">   ส่วนที่ถึงกำหนดชำระภายในหนึ่งปี</t>
  </si>
  <si>
    <t xml:space="preserve">สินทรัพย์สิทธิการใช้ </t>
  </si>
  <si>
    <t>(นายอภิชาติ สระมูล)</t>
  </si>
  <si>
    <t>ณ วันที่ 30 มิถุนายน 2564</t>
  </si>
  <si>
    <t>30 มิถุนายน 2564</t>
  </si>
  <si>
    <t xml:space="preserve">   ลูกหนี้ตามสัญญาเช่าเงินทุน</t>
  </si>
  <si>
    <t>เงินสดจ่ายเพื่อซื้อส่วนปรับปรุงอาคารให้เช่า</t>
  </si>
  <si>
    <t>เงินปันผลจ่าย (หมายเหตุ 19)</t>
  </si>
  <si>
    <t xml:space="preserve">   กำไรจากอัตราแลกเปลี่ยนที่ยังไม่เกิดขึ้นจริง</t>
  </si>
  <si>
    <t xml:space="preserve">   ขาดทุนจากการด้อยค่าของสินทรัพย์ทางการเงิน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</si>
  <si>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</si>
  <si>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</si>
  <si>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 xml:space="preserve">   จ่ายผลประโยชน์ระยะยาวของพนักงาน</t>
  </si>
  <si>
    <t>ชำระคืนเงินต้นของหนี้สินตามสัญญาเช่า</t>
  </si>
  <si>
    <t xml:space="preserve">   กำไรจากการจำหน่าย/ตัดจำหน่ายอุปกรณ์และสินทรัพย์สิทธิการใช้</t>
  </si>
  <si>
    <t>เงินสดรับจากการจำหน่ายอุปกรณ์และสินทรัพย์สิทธิการใช้</t>
  </si>
  <si>
    <t>กำไรจากการดำเนินงาน</t>
  </si>
  <si>
    <t xml:space="preserve">   เงินปันผลค้างจ่ายเพิ่มขึ้น 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</si>
</sst>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  <numFmt numFmtId="167" formatCode="#,##0;\(#,##0\)"/>
  </numFmts>
  <fonts count="25">
    <font>
      <sz val="10"/>
      <name val="ApFon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u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i/>
      <sz val="16"/>
      <color theme="1"/>
      <name val="Angsana New"/>
      <family val="1"/>
    </font>
    <font>
      <u/>
      <sz val="16"/>
      <color theme="1"/>
      <name val="Angsana New"/>
      <family val="1"/>
    </font>
    <font>
      <i/>
      <sz val="16"/>
      <color theme="1"/>
      <name val="Angsana New"/>
      <family val="1"/>
    </font>
    <font>
      <i/>
      <u/>
      <sz val="16"/>
      <color theme="1"/>
      <name val="Angsana New"/>
      <family val="1"/>
    </font>
    <font>
      <i/>
      <sz val="16"/>
      <name val="Angsana New"/>
      <family val="1"/>
    </font>
    <font>
      <sz val="11"/>
      <color theme="1"/>
      <name val="Calibri"/>
      <family val="2"/>
      <charset val="22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6"/>
      <name val="ApFont"/>
    </font>
    <font>
      <b/>
      <i/>
      <sz val="16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4" fontId="7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6" fillId="0" borderId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20" fillId="0" borderId="0"/>
    <xf numFmtId="43" fontId="20" fillId="0" borderId="0" applyFont="0" applyFill="0" applyBorder="0" applyAlignment="0" applyProtection="0"/>
    <xf numFmtId="38" fontId="22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3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39">
    <xf numFmtId="0" fontId="0" fillId="0" borderId="0" xfId="0"/>
    <xf numFmtId="37" fontId="8" fillId="0" borderId="0" xfId="0" applyNumberFormat="1" applyFont="1" applyFill="1" applyAlignment="1">
      <alignment vertical="top"/>
    </xf>
    <xf numFmtId="37" fontId="9" fillId="0" borderId="0" xfId="0" applyNumberFormat="1" applyFont="1" applyFill="1" applyAlignment="1">
      <alignment vertical="top"/>
    </xf>
    <xf numFmtId="37" fontId="10" fillId="0" borderId="0" xfId="0" applyNumberFormat="1" applyFont="1" applyFill="1" applyAlignment="1">
      <alignment horizontal="center" vertical="top"/>
    </xf>
    <xf numFmtId="0" fontId="8" fillId="0" borderId="0" xfId="0" applyNumberFormat="1" applyFont="1" applyFill="1" applyAlignment="1">
      <alignment horizontal="center" vertical="top"/>
    </xf>
    <xf numFmtId="37" fontId="12" fillId="0" borderId="0" xfId="0" applyNumberFormat="1" applyFont="1" applyFill="1" applyAlignment="1">
      <alignment vertical="top"/>
    </xf>
    <xf numFmtId="37" fontId="13" fillId="0" borderId="0" xfId="0" applyNumberFormat="1" applyFont="1" applyFill="1" applyAlignment="1">
      <alignment vertical="top"/>
    </xf>
    <xf numFmtId="37" fontId="14" fillId="0" borderId="0" xfId="0" applyNumberFormat="1" applyFont="1" applyFill="1" applyAlignment="1">
      <alignment horizontal="center" vertical="top"/>
    </xf>
    <xf numFmtId="37" fontId="15" fillId="0" borderId="0" xfId="0" applyNumberFormat="1" applyFont="1" applyFill="1" applyAlignment="1">
      <alignment horizontal="center" vertical="top"/>
    </xf>
    <xf numFmtId="0" fontId="15" fillId="0" borderId="0" xfId="0" applyNumberFormat="1" applyFont="1" applyFill="1" applyAlignment="1">
      <alignment horizontal="center" vertical="top"/>
    </xf>
    <xf numFmtId="37" fontId="16" fillId="0" borderId="0" xfId="0" applyNumberFormat="1" applyFont="1" applyFill="1" applyAlignment="1">
      <alignment horizontal="center" vertical="top"/>
    </xf>
    <xf numFmtId="41" fontId="12" fillId="0" borderId="0" xfId="0" applyNumberFormat="1" applyFont="1" applyFill="1" applyAlignment="1">
      <alignment horizontal="right" vertical="top"/>
    </xf>
    <xf numFmtId="41" fontId="12" fillId="0" borderId="3" xfId="0" applyNumberFormat="1" applyFont="1" applyFill="1" applyBorder="1" applyAlignment="1">
      <alignment horizontal="right" vertical="top"/>
    </xf>
    <xf numFmtId="41" fontId="12" fillId="0" borderId="0" xfId="0" applyNumberFormat="1" applyFont="1" applyFill="1" applyBorder="1" applyAlignment="1">
      <alignment horizontal="right" vertical="top"/>
    </xf>
    <xf numFmtId="37" fontId="16" fillId="0" borderId="0" xfId="0" applyNumberFormat="1" applyFont="1" applyFill="1" applyAlignment="1">
      <alignment horizontal="centerContinuous" vertical="top"/>
    </xf>
    <xf numFmtId="41" fontId="12" fillId="0" borderId="2" xfId="0" applyNumberFormat="1" applyFont="1" applyFill="1" applyBorder="1" applyAlignment="1">
      <alignment horizontal="right" vertical="top"/>
    </xf>
    <xf numFmtId="37" fontId="12" fillId="0" borderId="0" xfId="0" applyNumberFormat="1" applyFont="1" applyFill="1" applyBorder="1" applyAlignment="1">
      <alignment vertical="top"/>
    </xf>
    <xf numFmtId="37" fontId="17" fillId="0" borderId="0" xfId="0" applyNumberFormat="1" applyFont="1" applyFill="1" applyAlignment="1">
      <alignment horizontal="center" vertical="top"/>
    </xf>
    <xf numFmtId="0" fontId="13" fillId="0" borderId="0" xfId="0" applyNumberFormat="1" applyFont="1" applyFill="1" applyAlignment="1">
      <alignment horizontal="left" vertical="top"/>
    </xf>
    <xf numFmtId="41" fontId="12" fillId="0" borderId="0" xfId="0" applyNumberFormat="1" applyFont="1" applyFill="1" applyBorder="1" applyAlignment="1">
      <alignment horizontal="center" vertical="top"/>
    </xf>
    <xf numFmtId="41" fontId="12" fillId="0" borderId="0" xfId="0" applyNumberFormat="1" applyFont="1" applyFill="1" applyAlignment="1">
      <alignment vertical="top"/>
    </xf>
    <xf numFmtId="41" fontId="12" fillId="0" borderId="0" xfId="0" applyNumberFormat="1" applyFont="1" applyFill="1" applyAlignment="1">
      <alignment horizontal="centerContinuous" vertical="top"/>
    </xf>
    <xf numFmtId="41" fontId="12" fillId="0" borderId="0" xfId="0" applyNumberFormat="1" applyFont="1" applyFill="1" applyBorder="1" applyAlignment="1">
      <alignment vertical="top"/>
    </xf>
    <xf numFmtId="41" fontId="11" fillId="0" borderId="0" xfId="0" applyNumberFormat="1" applyFont="1" applyFill="1" applyAlignment="1">
      <alignment horizontal="center" vertical="top"/>
    </xf>
    <xf numFmtId="41" fontId="10" fillId="0" borderId="0" xfId="0" applyNumberFormat="1" applyFont="1" applyFill="1" applyAlignment="1">
      <alignment horizontal="center" vertical="top"/>
    </xf>
    <xf numFmtId="41" fontId="8" fillId="0" borderId="0" xfId="0" applyNumberFormat="1" applyFont="1" applyFill="1" applyAlignment="1">
      <alignment horizontal="center" vertical="top"/>
    </xf>
    <xf numFmtId="41" fontId="10" fillId="0" borderId="0" xfId="0" applyNumberFormat="1" applyFont="1" applyFill="1" applyAlignment="1">
      <alignment horizontal="right" vertical="top"/>
    </xf>
    <xf numFmtId="166" fontId="12" fillId="0" borderId="4" xfId="0" applyNumberFormat="1" applyFont="1" applyFill="1" applyBorder="1" applyAlignment="1">
      <alignment horizontal="right" vertical="top"/>
    </xf>
    <xf numFmtId="0" fontId="8" fillId="0" borderId="0" xfId="0" applyNumberFormat="1" applyFont="1" applyFill="1" applyAlignment="1">
      <alignment horizontal="left" vertical="top"/>
    </xf>
    <xf numFmtId="38" fontId="8" fillId="0" borderId="0" xfId="0" applyNumberFormat="1" applyFont="1" applyFill="1" applyAlignment="1">
      <alignment vertical="top"/>
    </xf>
    <xf numFmtId="0" fontId="8" fillId="0" borderId="0" xfId="18" applyFont="1" applyFill="1" applyAlignment="1">
      <alignment vertical="center"/>
    </xf>
    <xf numFmtId="0" fontId="9" fillId="0" borderId="0" xfId="18" applyFont="1" applyFill="1" applyBorder="1" applyAlignment="1">
      <alignment horizontal="center" vertical="center"/>
    </xf>
    <xf numFmtId="0" fontId="8" fillId="0" borderId="0" xfId="18" applyFont="1" applyFill="1" applyAlignment="1">
      <alignment horizontal="center" vertical="center"/>
    </xf>
    <xf numFmtId="0" fontId="8" fillId="0" borderId="0" xfId="18" applyFont="1" applyFill="1" applyAlignment="1">
      <alignment horizontal="justify" vertical="center"/>
    </xf>
    <xf numFmtId="0" fontId="8" fillId="0" borderId="0" xfId="18" applyFont="1" applyFill="1" applyBorder="1" applyAlignment="1">
      <alignment horizontal="center" vertical="center"/>
    </xf>
    <xf numFmtId="0" fontId="8" fillId="0" borderId="0" xfId="18" applyFont="1" applyFill="1" applyAlignment="1">
      <alignment horizontal="right" vertical="center"/>
    </xf>
    <xf numFmtId="0" fontId="10" fillId="0" borderId="0" xfId="18" applyFont="1" applyFill="1" applyBorder="1" applyAlignment="1">
      <alignment horizontal="justify" vertical="center"/>
    </xf>
    <xf numFmtId="41" fontId="8" fillId="0" borderId="0" xfId="18" applyNumberFormat="1" applyFont="1" applyFill="1" applyBorder="1" applyAlignment="1">
      <alignment horizontal="center" vertical="center"/>
    </xf>
    <xf numFmtId="41" fontId="8" fillId="0" borderId="0" xfId="18" applyNumberFormat="1" applyFont="1" applyFill="1" applyAlignment="1">
      <alignment horizontal="center" vertical="center"/>
    </xf>
    <xf numFmtId="41" fontId="8" fillId="0" borderId="0" xfId="18" applyNumberFormat="1" applyFont="1" applyFill="1" applyAlignment="1">
      <alignment vertical="center"/>
    </xf>
    <xf numFmtId="0" fontId="9" fillId="0" borderId="0" xfId="18" applyFont="1" applyFill="1" applyAlignment="1">
      <alignment vertical="center"/>
    </xf>
    <xf numFmtId="41" fontId="8" fillId="0" borderId="1" xfId="18" applyNumberFormat="1" applyFont="1" applyFill="1" applyBorder="1" applyAlignment="1">
      <alignment horizontal="center" vertical="center"/>
    </xf>
    <xf numFmtId="0" fontId="8" fillId="0" borderId="0" xfId="18" applyFont="1" applyFill="1" applyBorder="1" applyAlignment="1">
      <alignment vertical="center"/>
    </xf>
    <xf numFmtId="43" fontId="8" fillId="0" borderId="0" xfId="19" applyFont="1" applyFill="1" applyAlignment="1">
      <alignment vertical="center"/>
    </xf>
    <xf numFmtId="0" fontId="9" fillId="0" borderId="6" xfId="18" applyFont="1" applyFill="1" applyBorder="1" applyAlignment="1">
      <alignment horizontal="center" vertical="center"/>
    </xf>
    <xf numFmtId="0" fontId="21" fillId="0" borderId="6" xfId="18" applyFont="1" applyFill="1" applyBorder="1" applyAlignment="1">
      <alignment vertical="center"/>
    </xf>
    <xf numFmtId="0" fontId="8" fillId="0" borderId="0" xfId="0" applyFont="1" applyFill="1" applyAlignment="1">
      <alignment vertical="top"/>
    </xf>
    <xf numFmtId="0" fontId="9" fillId="0" borderId="0" xfId="18" quotePrefix="1" applyFont="1" applyFill="1" applyAlignment="1">
      <alignment vertical="center"/>
    </xf>
    <xf numFmtId="0" fontId="8" fillId="0" borderId="0" xfId="18" quotePrefix="1" applyFont="1" applyFill="1" applyAlignment="1">
      <alignment vertical="center"/>
    </xf>
    <xf numFmtId="0" fontId="8" fillId="0" borderId="0" xfId="18" applyFont="1" applyFill="1" applyBorder="1" applyAlignment="1">
      <alignment horizontal="right" vertical="center"/>
    </xf>
    <xf numFmtId="41" fontId="9" fillId="0" borderId="0" xfId="18" applyNumberFormat="1" applyFont="1" applyFill="1" applyAlignment="1">
      <alignment vertical="center"/>
    </xf>
    <xf numFmtId="166" fontId="12" fillId="0" borderId="0" xfId="0" applyNumberFormat="1" applyFont="1" applyFill="1" applyBorder="1" applyAlignment="1">
      <alignment horizontal="right" vertical="top"/>
    </xf>
    <xf numFmtId="37" fontId="12" fillId="0" borderId="0" xfId="6" applyNumberFormat="1" applyFont="1" applyFill="1" applyAlignment="1">
      <alignment vertical="top"/>
    </xf>
    <xf numFmtId="41" fontId="12" fillId="0" borderId="0" xfId="15" applyNumberFormat="1" applyFont="1" applyFill="1" applyAlignment="1">
      <alignment horizontal="right" vertical="top"/>
    </xf>
    <xf numFmtId="41" fontId="12" fillId="0" borderId="0" xfId="15" applyNumberFormat="1" applyFont="1" applyFill="1" applyBorder="1" applyAlignment="1">
      <alignment horizontal="right" vertical="top"/>
    </xf>
    <xf numFmtId="0" fontId="8" fillId="2" borderId="0" xfId="18" applyFont="1" applyFill="1" applyAlignment="1">
      <alignment vertical="center"/>
    </xf>
    <xf numFmtId="43" fontId="12" fillId="0" borderId="0" xfId="0" applyNumberFormat="1" applyFont="1" applyFill="1" applyAlignment="1">
      <alignment vertical="top"/>
    </xf>
    <xf numFmtId="41" fontId="12" fillId="2" borderId="0" xfId="0" applyNumberFormat="1" applyFont="1" applyFill="1" applyAlignment="1">
      <alignment horizontal="right" vertical="top"/>
    </xf>
    <xf numFmtId="41" fontId="12" fillId="2" borderId="2" xfId="0" applyNumberFormat="1" applyFont="1" applyFill="1" applyBorder="1" applyAlignment="1">
      <alignment horizontal="right" vertical="top"/>
    </xf>
    <xf numFmtId="41" fontId="12" fillId="2" borderId="2" xfId="15" applyNumberFormat="1" applyFont="1" applyFill="1" applyBorder="1" applyAlignment="1">
      <alignment horizontal="right" vertical="top"/>
    </xf>
    <xf numFmtId="41" fontId="12" fillId="2" borderId="0" xfId="15" applyNumberFormat="1" applyFont="1" applyFill="1" applyBorder="1" applyAlignment="1">
      <alignment horizontal="right" vertical="top"/>
    </xf>
    <xf numFmtId="37" fontId="13" fillId="0" borderId="0" xfId="0" applyNumberFormat="1" applyFont="1" applyFill="1" applyAlignment="1">
      <alignment horizontal="left" vertical="top"/>
    </xf>
    <xf numFmtId="0" fontId="8" fillId="0" borderId="2" xfId="18" applyFont="1" applyFill="1" applyBorder="1" applyAlignment="1">
      <alignment horizontal="center" vertical="center"/>
    </xf>
    <xf numFmtId="37" fontId="9" fillId="0" borderId="0" xfId="21" applyNumberFormat="1" applyFont="1" applyAlignment="1">
      <alignment horizontal="left" vertical="center"/>
    </xf>
    <xf numFmtId="167" fontId="8" fillId="0" borderId="0" xfId="21" applyNumberFormat="1" applyFont="1" applyAlignment="1">
      <alignment horizontal="right" vertical="center"/>
    </xf>
    <xf numFmtId="167" fontId="8" fillId="0" borderId="0" xfId="0" applyNumberFormat="1" applyFont="1" applyFill="1" applyAlignment="1">
      <alignment horizontal="right" vertical="center"/>
    </xf>
    <xf numFmtId="37" fontId="18" fillId="0" borderId="0" xfId="0" applyNumberFormat="1" applyFont="1" applyFill="1" applyBorder="1" applyAlignment="1">
      <alignment vertical="top"/>
    </xf>
    <xf numFmtId="37" fontId="16" fillId="0" borderId="0" xfId="0" applyNumberFormat="1" applyFont="1" applyFill="1" applyBorder="1" applyAlignment="1">
      <alignment horizontal="center" vertical="top"/>
    </xf>
    <xf numFmtId="0" fontId="9" fillId="0" borderId="0" xfId="6" applyNumberFormat="1" applyFont="1" applyAlignment="1">
      <alignment horizontal="left" vertical="top"/>
    </xf>
    <xf numFmtId="37" fontId="13" fillId="2" borderId="0" xfId="0" quotePrefix="1" applyNumberFormat="1" applyFont="1" applyFill="1" applyAlignment="1">
      <alignment horizontal="left" vertical="top"/>
    </xf>
    <xf numFmtId="165" fontId="12" fillId="0" borderId="0" xfId="1" applyNumberFormat="1" applyFont="1" applyFill="1" applyBorder="1" applyAlignment="1">
      <alignment vertical="top"/>
    </xf>
    <xf numFmtId="165" fontId="12" fillId="0" borderId="5" xfId="1" applyNumberFormat="1" applyFont="1" applyFill="1" applyBorder="1" applyAlignment="1">
      <alignment vertical="top"/>
    </xf>
    <xf numFmtId="37" fontId="12" fillId="0" borderId="0" xfId="15" applyNumberFormat="1" applyFont="1" applyFill="1" applyAlignment="1">
      <alignment vertical="top"/>
    </xf>
    <xf numFmtId="165" fontId="12" fillId="0" borderId="0" xfId="1" applyNumberFormat="1" applyFont="1" applyFill="1" applyAlignment="1">
      <alignment horizontal="center" vertical="top"/>
    </xf>
    <xf numFmtId="37" fontId="13" fillId="0" borderId="0" xfId="15" applyNumberFormat="1" applyFont="1" applyFill="1" applyAlignment="1">
      <alignment vertical="top"/>
    </xf>
    <xf numFmtId="37" fontId="14" fillId="0" borderId="0" xfId="15" applyNumberFormat="1" applyFont="1" applyFill="1" applyAlignment="1">
      <alignment horizontal="center" vertical="top"/>
    </xf>
    <xf numFmtId="165" fontId="13" fillId="3" borderId="0" xfId="1" applyNumberFormat="1" applyFont="1" applyFill="1" applyAlignment="1">
      <alignment horizontal="center" vertical="top"/>
    </xf>
    <xf numFmtId="0" fontId="15" fillId="0" borderId="0" xfId="15" applyNumberFormat="1" applyFont="1" applyFill="1" applyAlignment="1">
      <alignment horizontal="center" vertical="top"/>
    </xf>
    <xf numFmtId="41" fontId="12" fillId="0" borderId="0" xfId="15" applyNumberFormat="1" applyFont="1" applyFill="1" applyBorder="1" applyAlignment="1">
      <alignment horizontal="center" vertical="top"/>
    </xf>
    <xf numFmtId="165" fontId="13" fillId="0" borderId="0" xfId="1" applyNumberFormat="1" applyFont="1" applyFill="1" applyAlignment="1">
      <alignment horizontal="center" vertical="top"/>
    </xf>
    <xf numFmtId="0" fontId="12" fillId="0" borderId="0" xfId="15" applyNumberFormat="1" applyFont="1" applyFill="1" applyAlignment="1">
      <alignment vertical="top"/>
    </xf>
    <xf numFmtId="0" fontId="10" fillId="0" borderId="0" xfId="15" quotePrefix="1" applyNumberFormat="1" applyFont="1" applyFill="1" applyBorder="1" applyAlignment="1">
      <alignment horizontal="center" vertical="center"/>
    </xf>
    <xf numFmtId="1" fontId="10" fillId="0" borderId="0" xfId="15" applyNumberFormat="1" applyFont="1" applyFill="1" applyBorder="1" applyAlignment="1">
      <alignment horizontal="center" vertical="center"/>
    </xf>
    <xf numFmtId="165" fontId="8" fillId="0" borderId="0" xfId="9" quotePrefix="1" applyNumberFormat="1" applyFont="1" applyFill="1" applyBorder="1" applyAlignment="1">
      <alignment horizontal="center" vertical="center"/>
    </xf>
    <xf numFmtId="0" fontId="12" fillId="0" borderId="0" xfId="15" applyNumberFormat="1" applyFont="1" applyFill="1" applyAlignment="1">
      <alignment horizontal="center" vertical="top"/>
    </xf>
    <xf numFmtId="0" fontId="8" fillId="0" borderId="0" xfId="15" quotePrefix="1" applyNumberFormat="1" applyFont="1" applyFill="1" applyBorder="1" applyAlignment="1">
      <alignment horizontal="center" vertical="center"/>
    </xf>
    <xf numFmtId="1" fontId="8" fillId="0" borderId="0" xfId="15" applyNumberFormat="1" applyFont="1" applyFill="1" applyBorder="1" applyAlignment="1">
      <alignment horizontal="center" vertical="center"/>
    </xf>
    <xf numFmtId="37" fontId="13" fillId="0" borderId="0" xfId="15" applyNumberFormat="1" applyFont="1" applyFill="1" applyAlignment="1">
      <alignment horizontal="left" vertical="top"/>
    </xf>
    <xf numFmtId="37" fontId="16" fillId="0" borderId="0" xfId="15" applyNumberFormat="1" applyFont="1" applyFill="1" applyAlignment="1">
      <alignment horizontal="center" vertical="top"/>
    </xf>
    <xf numFmtId="41" fontId="12" fillId="0" borderId="0" xfId="15" applyNumberFormat="1" applyFont="1" applyFill="1" applyAlignment="1">
      <alignment vertical="top"/>
    </xf>
    <xf numFmtId="37" fontId="12" fillId="0" borderId="0" xfId="15" quotePrefix="1" applyNumberFormat="1" applyFont="1" applyFill="1" applyAlignment="1">
      <alignment horizontal="left" vertical="top"/>
    </xf>
    <xf numFmtId="37" fontId="12" fillId="0" borderId="0" xfId="15" applyNumberFormat="1" applyFont="1" applyFill="1" applyAlignment="1">
      <alignment horizontal="left" vertical="top"/>
    </xf>
    <xf numFmtId="41" fontId="12" fillId="0" borderId="3" xfId="15" applyNumberFormat="1" applyFont="1" applyFill="1" applyBorder="1" applyAlignment="1">
      <alignment horizontal="right" vertical="top"/>
    </xf>
    <xf numFmtId="41" fontId="12" fillId="0" borderId="4" xfId="15" applyNumberFormat="1" applyFont="1" applyFill="1" applyBorder="1" applyAlignment="1">
      <alignment horizontal="right" vertical="top"/>
    </xf>
    <xf numFmtId="37" fontId="16" fillId="0" borderId="0" xfId="15" applyNumberFormat="1" applyFont="1" applyFill="1" applyAlignment="1">
      <alignment horizontal="centerContinuous" vertical="top"/>
    </xf>
    <xf numFmtId="41" fontId="12" fillId="0" borderId="0" xfId="15" applyNumberFormat="1" applyFont="1" applyFill="1" applyAlignment="1">
      <alignment horizontal="centerContinuous" vertical="top"/>
    </xf>
    <xf numFmtId="37" fontId="15" fillId="0" borderId="0" xfId="15" applyNumberFormat="1" applyFont="1" applyFill="1" applyAlignment="1">
      <alignment horizontal="center" vertical="top"/>
    </xf>
    <xf numFmtId="37" fontId="12" fillId="0" borderId="0" xfId="15" applyNumberFormat="1" applyFont="1" applyFill="1" applyAlignment="1">
      <alignment wrapText="1"/>
    </xf>
    <xf numFmtId="37" fontId="16" fillId="0" borderId="0" xfId="15" applyNumberFormat="1" applyFont="1" applyFill="1" applyAlignment="1">
      <alignment horizontal="center"/>
    </xf>
    <xf numFmtId="41" fontId="12" fillId="0" borderId="0" xfId="15" applyNumberFormat="1" applyFont="1" applyFill="1" applyAlignment="1">
      <alignment horizontal="right"/>
    </xf>
    <xf numFmtId="37" fontId="12" fillId="0" borderId="0" xfId="15" applyNumberFormat="1" applyFont="1" applyFill="1" applyAlignment="1"/>
    <xf numFmtId="41" fontId="12" fillId="0" borderId="2" xfId="15" applyNumberFormat="1" applyFont="1" applyFill="1" applyBorder="1" applyAlignment="1">
      <alignment horizontal="right" vertical="top"/>
    </xf>
    <xf numFmtId="41" fontId="12" fillId="0" borderId="0" xfId="15" applyNumberFormat="1" applyFont="1" applyFill="1" applyBorder="1" applyAlignment="1">
      <alignment vertical="top"/>
    </xf>
    <xf numFmtId="37" fontId="12" fillId="2" borderId="0" xfId="22" applyNumberFormat="1" applyFont="1" applyFill="1" applyAlignment="1">
      <alignment vertical="top"/>
    </xf>
    <xf numFmtId="41" fontId="12" fillId="0" borderId="4" xfId="9" applyNumberFormat="1" applyFont="1" applyFill="1" applyBorder="1" applyAlignment="1">
      <alignment horizontal="right" vertical="top"/>
    </xf>
    <xf numFmtId="165" fontId="12" fillId="0" borderId="0" xfId="9" applyNumberFormat="1" applyFont="1" applyFill="1" applyBorder="1" applyAlignment="1">
      <alignment horizontal="right" vertical="top"/>
    </xf>
    <xf numFmtId="165" fontId="12" fillId="0" borderId="0" xfId="9" applyNumberFormat="1" applyFont="1" applyFill="1" applyAlignment="1">
      <alignment horizontal="right" vertical="top"/>
    </xf>
    <xf numFmtId="37" fontId="8" fillId="0" borderId="0" xfId="15" applyNumberFormat="1" applyFont="1" applyFill="1" applyAlignment="1">
      <alignment vertical="top"/>
    </xf>
    <xf numFmtId="37" fontId="12" fillId="0" borderId="5" xfId="15" applyNumberFormat="1" applyFont="1" applyFill="1" applyBorder="1" applyAlignment="1">
      <alignment vertical="top"/>
    </xf>
    <xf numFmtId="37" fontId="12" fillId="0" borderId="0" xfId="15" applyNumberFormat="1" applyFont="1" applyFill="1" applyBorder="1" applyAlignment="1">
      <alignment vertical="top"/>
    </xf>
    <xf numFmtId="165" fontId="8" fillId="0" borderId="0" xfId="0" applyNumberFormat="1" applyFont="1" applyFill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165" fontId="8" fillId="0" borderId="0" xfId="0" applyNumberFormat="1" applyFont="1" applyFill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top"/>
    </xf>
    <xf numFmtId="41" fontId="8" fillId="0" borderId="0" xfId="0" applyNumberFormat="1" applyFont="1" applyFill="1" applyBorder="1" applyAlignment="1">
      <alignment horizontal="right" vertical="top"/>
    </xf>
    <xf numFmtId="41" fontId="8" fillId="0" borderId="1" xfId="0" applyNumberFormat="1" applyFont="1" applyFill="1" applyBorder="1" applyAlignment="1">
      <alignment horizontal="right" vertical="top"/>
    </xf>
    <xf numFmtId="41" fontId="8" fillId="0" borderId="0" xfId="0" applyNumberFormat="1" applyFont="1" applyFill="1" applyAlignment="1">
      <alignment horizontal="right" vertical="top"/>
    </xf>
    <xf numFmtId="0" fontId="8" fillId="0" borderId="0" xfId="0" applyNumberFormat="1" applyFont="1" applyFill="1" applyAlignment="1">
      <alignment horizontal="right" vertical="top"/>
    </xf>
    <xf numFmtId="0" fontId="8" fillId="0" borderId="2" xfId="18" applyFont="1" applyFill="1" applyBorder="1" applyAlignment="1">
      <alignment horizontal="center" vertical="center"/>
    </xf>
    <xf numFmtId="41" fontId="13" fillId="0" borderId="2" xfId="0" applyNumberFormat="1" applyFont="1" applyFill="1" applyBorder="1" applyAlignment="1">
      <alignment horizontal="center" vertical="top"/>
    </xf>
    <xf numFmtId="41" fontId="12" fillId="0" borderId="0" xfId="0" applyNumberFormat="1" applyFont="1" applyFill="1" applyAlignment="1">
      <alignment horizontal="center" vertical="top"/>
    </xf>
    <xf numFmtId="41" fontId="12" fillId="0" borderId="0" xfId="0" applyNumberFormat="1" applyFont="1" applyFill="1" applyAlignment="1">
      <alignment horizontal="center" vertical="top"/>
    </xf>
    <xf numFmtId="41" fontId="12" fillId="0" borderId="0" xfId="0" quotePrefix="1" applyNumberFormat="1" applyFont="1" applyFill="1" applyAlignment="1">
      <alignment horizontal="centerContinuous" vertical="top"/>
    </xf>
    <xf numFmtId="37" fontId="13" fillId="0" borderId="0" xfId="0" quotePrefix="1" applyNumberFormat="1" applyFont="1" applyFill="1" applyAlignment="1">
      <alignment horizontal="left" vertical="top"/>
    </xf>
    <xf numFmtId="41" fontId="12" fillId="0" borderId="0" xfId="1" applyNumberFormat="1" applyFont="1" applyFill="1" applyBorder="1" applyAlignment="1">
      <alignment horizontal="right" vertical="top"/>
    </xf>
    <xf numFmtId="3" fontId="12" fillId="0" borderId="0" xfId="1" applyNumberFormat="1" applyFont="1" applyFill="1" applyBorder="1" applyAlignment="1">
      <alignment horizontal="right" vertical="top"/>
    </xf>
    <xf numFmtId="0" fontId="12" fillId="0" borderId="0" xfId="0" applyNumberFormat="1" applyFont="1" applyFill="1" applyAlignment="1">
      <alignment horizontal="left" vertical="top"/>
    </xf>
    <xf numFmtId="41" fontId="12" fillId="0" borderId="0" xfId="0" applyNumberFormat="1" applyFont="1" applyFill="1" applyBorder="1" applyAlignment="1">
      <alignment horizontal="left" vertical="top"/>
    </xf>
    <xf numFmtId="37" fontId="16" fillId="0" borderId="0" xfId="0" applyNumberFormat="1" applyFont="1" applyFill="1" applyAlignment="1">
      <alignment vertical="top"/>
    </xf>
    <xf numFmtId="41" fontId="12" fillId="0" borderId="1" xfId="0" applyNumberFormat="1" applyFont="1" applyFill="1" applyBorder="1" applyAlignment="1">
      <alignment horizontal="right" vertical="top"/>
    </xf>
    <xf numFmtId="0" fontId="23" fillId="0" borderId="0" xfId="0" applyFont="1"/>
    <xf numFmtId="0" fontId="8" fillId="0" borderId="0" xfId="18" applyFont="1" applyAlignment="1">
      <alignment horizontal="center" vertical="center"/>
    </xf>
    <xf numFmtId="0" fontId="8" fillId="0" borderId="2" xfId="18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41" fontId="8" fillId="0" borderId="0" xfId="18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18" applyFont="1" applyAlignment="1">
      <alignment vertical="center"/>
    </xf>
    <xf numFmtId="0" fontId="9" fillId="0" borderId="0" xfId="24" applyFont="1" applyAlignment="1">
      <alignment horizontal="left" vertical="top"/>
    </xf>
    <xf numFmtId="0" fontId="9" fillId="0" borderId="0" xfId="18" applyFont="1" applyAlignment="1">
      <alignment vertical="center"/>
    </xf>
    <xf numFmtId="41" fontId="8" fillId="0" borderId="0" xfId="0" applyNumberFormat="1" applyFont="1" applyAlignment="1">
      <alignment horizontal="right" vertical="top"/>
    </xf>
    <xf numFmtId="37" fontId="12" fillId="4" borderId="0" xfId="0" applyNumberFormat="1" applyFont="1" applyFill="1" applyAlignment="1">
      <alignment vertical="top"/>
    </xf>
    <xf numFmtId="41" fontId="12" fillId="4" borderId="0" xfId="0" applyNumberFormat="1" applyFont="1" applyFill="1" applyBorder="1" applyAlignment="1">
      <alignment horizontal="right" vertical="top"/>
    </xf>
    <xf numFmtId="37" fontId="24" fillId="0" borderId="0" xfId="0" applyNumberFormat="1" applyFont="1" applyFill="1" applyBorder="1" applyAlignment="1">
      <alignment vertical="top"/>
    </xf>
    <xf numFmtId="0" fontId="9" fillId="0" borderId="0" xfId="0" applyFont="1" applyFill="1" applyAlignment="1"/>
    <xf numFmtId="37" fontId="12" fillId="0" borderId="0" xfId="0" applyNumberFormat="1" applyFont="1" applyFill="1" applyAlignment="1">
      <alignment vertical="top"/>
    </xf>
    <xf numFmtId="37" fontId="13" fillId="0" borderId="0" xfId="0" applyNumberFormat="1" applyFont="1" applyFill="1" applyAlignment="1">
      <alignment vertical="top"/>
    </xf>
    <xf numFmtId="37" fontId="14" fillId="0" borderId="0" xfId="0" applyNumberFormat="1" applyFont="1" applyFill="1" applyAlignment="1">
      <alignment horizontal="center" vertical="top"/>
    </xf>
    <xf numFmtId="37" fontId="15" fillId="0" borderId="0" xfId="0" applyNumberFormat="1" applyFont="1" applyFill="1" applyAlignment="1">
      <alignment horizontal="center" vertical="top"/>
    </xf>
    <xf numFmtId="0" fontId="15" fillId="0" borderId="0" xfId="0" applyNumberFormat="1" applyFont="1" applyFill="1" applyAlignment="1">
      <alignment horizontal="center" vertical="top"/>
    </xf>
    <xf numFmtId="0" fontId="15" fillId="0" borderId="0" xfId="0" applyNumberFormat="1" applyFont="1" applyFill="1" applyAlignment="1">
      <alignment horizontal="right" vertical="top"/>
    </xf>
    <xf numFmtId="37" fontId="16" fillId="0" borderId="0" xfId="0" applyNumberFormat="1" applyFont="1" applyFill="1" applyAlignment="1">
      <alignment horizontal="center" vertical="top"/>
    </xf>
    <xf numFmtId="41" fontId="12" fillId="0" borderId="0" xfId="0" applyNumberFormat="1" applyFont="1" applyFill="1" applyAlignment="1">
      <alignment horizontal="right" vertical="top"/>
    </xf>
    <xf numFmtId="41" fontId="12" fillId="0" borderId="0" xfId="0" applyNumberFormat="1" applyFont="1" applyFill="1" applyBorder="1" applyAlignment="1">
      <alignment horizontal="right" vertical="top"/>
    </xf>
    <xf numFmtId="37" fontId="16" fillId="0" borderId="0" xfId="0" applyNumberFormat="1" applyFont="1" applyFill="1" applyAlignment="1">
      <alignment horizontal="centerContinuous" vertical="top"/>
    </xf>
    <xf numFmtId="41" fontId="12" fillId="0" borderId="4" xfId="0" applyNumberFormat="1" applyFont="1" applyFill="1" applyBorder="1" applyAlignment="1">
      <alignment horizontal="right" vertical="top"/>
    </xf>
    <xf numFmtId="41" fontId="12" fillId="0" borderId="2" xfId="0" applyNumberFormat="1" applyFont="1" applyFill="1" applyBorder="1" applyAlignment="1">
      <alignment horizontal="right" vertical="top"/>
    </xf>
    <xf numFmtId="37" fontId="12" fillId="0" borderId="0" xfId="0" applyNumberFormat="1" applyFont="1" applyFill="1" applyBorder="1" applyAlignment="1">
      <alignment vertical="top"/>
    </xf>
    <xf numFmtId="37" fontId="17" fillId="0" borderId="0" xfId="0" applyNumberFormat="1" applyFont="1" applyFill="1" applyAlignment="1">
      <alignment horizontal="center" vertical="top"/>
    </xf>
    <xf numFmtId="0" fontId="13" fillId="0" borderId="0" xfId="0" applyNumberFormat="1" applyFont="1" applyFill="1" applyAlignment="1">
      <alignment vertical="top"/>
    </xf>
    <xf numFmtId="0" fontId="16" fillId="0" borderId="0" xfId="0" applyNumberFormat="1" applyFont="1" applyFill="1" applyAlignment="1">
      <alignment horizontal="center" vertical="top"/>
    </xf>
    <xf numFmtId="165" fontId="12" fillId="0" borderId="0" xfId="0" applyNumberFormat="1" applyFont="1" applyFill="1" applyAlignment="1">
      <alignment vertical="top"/>
    </xf>
    <xf numFmtId="0" fontId="12" fillId="0" borderId="0" xfId="0" applyNumberFormat="1" applyFont="1" applyFill="1" applyAlignment="1">
      <alignment vertical="top"/>
    </xf>
    <xf numFmtId="41" fontId="12" fillId="0" borderId="0" xfId="0" applyNumberFormat="1" applyFont="1" applyFill="1" applyBorder="1" applyAlignment="1">
      <alignment horizontal="center" vertical="top"/>
    </xf>
    <xf numFmtId="41" fontId="12" fillId="0" borderId="0" xfId="0" applyNumberFormat="1" applyFont="1" applyFill="1" applyAlignment="1">
      <alignment vertical="top"/>
    </xf>
    <xf numFmtId="41" fontId="13" fillId="0" borderId="0" xfId="0" applyNumberFormat="1" applyFont="1" applyFill="1" applyBorder="1" applyAlignment="1">
      <alignment horizontal="center" vertical="top"/>
    </xf>
    <xf numFmtId="41" fontId="12" fillId="0" borderId="0" xfId="0" applyNumberFormat="1" applyFont="1" applyFill="1" applyAlignment="1">
      <alignment horizontal="centerContinuous" vertical="top"/>
    </xf>
    <xf numFmtId="41" fontId="12" fillId="0" borderId="0" xfId="0" applyNumberFormat="1" applyFont="1" applyFill="1" applyBorder="1" applyAlignment="1">
      <alignment vertical="top"/>
    </xf>
    <xf numFmtId="41" fontId="12" fillId="0" borderId="1" xfId="0" applyNumberFormat="1" applyFont="1" applyFill="1" applyBorder="1" applyAlignment="1">
      <alignment horizontal="center" vertical="top"/>
    </xf>
    <xf numFmtId="166" fontId="12" fillId="0" borderId="0" xfId="0" applyNumberFormat="1" applyFont="1" applyFill="1" applyAlignment="1">
      <alignment horizontal="right" vertical="top"/>
    </xf>
    <xf numFmtId="0" fontId="8" fillId="0" borderId="0" xfId="0" applyFont="1" applyFill="1" applyAlignment="1"/>
    <xf numFmtId="0" fontId="8" fillId="0" borderId="0" xfId="18" applyFont="1" applyFill="1" applyAlignment="1">
      <alignment vertical="center"/>
    </xf>
    <xf numFmtId="41" fontId="8" fillId="0" borderId="0" xfId="18" applyNumberFormat="1" applyFont="1" applyFill="1" applyBorder="1" applyAlignment="1">
      <alignment horizontal="center" vertical="center"/>
    </xf>
    <xf numFmtId="41" fontId="8" fillId="0" borderId="0" xfId="18" applyNumberFormat="1" applyFont="1" applyFill="1" applyAlignment="1">
      <alignment horizontal="center" vertical="center"/>
    </xf>
    <xf numFmtId="41" fontId="8" fillId="0" borderId="1" xfId="18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vertical="top"/>
    </xf>
    <xf numFmtId="37" fontId="16" fillId="0" borderId="0" xfId="0" applyNumberFormat="1" applyFont="1" applyFill="1" applyBorder="1" applyAlignment="1">
      <alignment horizontal="center" vertical="top"/>
    </xf>
    <xf numFmtId="0" fontId="8" fillId="0" borderId="0" xfId="18" applyNumberFormat="1" applyFont="1" applyFill="1" applyAlignment="1">
      <alignment vertical="top"/>
    </xf>
    <xf numFmtId="0" fontId="12" fillId="0" borderId="0" xfId="0" applyNumberFormat="1" applyFont="1" applyFill="1" applyAlignment="1">
      <alignment horizontal="left" vertical="top"/>
    </xf>
    <xf numFmtId="37" fontId="13" fillId="0" borderId="0" xfId="0" applyNumberFormat="1" applyFont="1" applyFill="1" applyBorder="1" applyAlignment="1">
      <alignment vertical="top"/>
    </xf>
    <xf numFmtId="41" fontId="12" fillId="2" borderId="0" xfId="0" applyNumberFormat="1" applyFont="1" applyFill="1" applyBorder="1" applyAlignment="1">
      <alignment horizontal="right" vertical="top"/>
    </xf>
    <xf numFmtId="0" fontId="8" fillId="0" borderId="0" xfId="62" applyNumberFormat="1" applyFont="1" applyFill="1" applyAlignment="1">
      <alignment horizontal="left" vertical="top"/>
    </xf>
    <xf numFmtId="0" fontId="8" fillId="0" borderId="0" xfId="18" applyNumberFormat="1" applyFont="1" applyFill="1" applyAlignment="1">
      <alignment vertical="center"/>
    </xf>
    <xf numFmtId="41" fontId="8" fillId="0" borderId="8" xfId="18" applyNumberFormat="1" applyFont="1" applyFill="1" applyBorder="1" applyAlignment="1">
      <alignment horizontal="center" vertical="center"/>
    </xf>
    <xf numFmtId="41" fontId="8" fillId="0" borderId="9" xfId="18" applyNumberFormat="1" applyFont="1" applyFill="1" applyBorder="1" applyAlignment="1">
      <alignment horizontal="center" vertical="center"/>
    </xf>
    <xf numFmtId="0" fontId="8" fillId="0" borderId="2" xfId="18" applyFont="1" applyFill="1" applyBorder="1" applyAlignment="1">
      <alignment horizontal="center" vertical="center"/>
    </xf>
    <xf numFmtId="41" fontId="12" fillId="0" borderId="0" xfId="0" applyNumberFormat="1" applyFont="1" applyFill="1" applyAlignment="1">
      <alignment horizontal="center" vertical="top"/>
    </xf>
    <xf numFmtId="37" fontId="9" fillId="0" borderId="0" xfId="0" applyNumberFormat="1" applyFont="1" applyFill="1" applyAlignment="1">
      <alignment horizontal="left" vertical="top"/>
    </xf>
    <xf numFmtId="37" fontId="13" fillId="0" borderId="0" xfId="0" applyNumberFormat="1" applyFont="1" applyAlignment="1">
      <alignment vertical="top"/>
    </xf>
    <xf numFmtId="37" fontId="12" fillId="0" borderId="0" xfId="0" applyNumberFormat="1" applyFont="1" applyAlignment="1">
      <alignment vertical="top"/>
    </xf>
    <xf numFmtId="41" fontId="12" fillId="0" borderId="0" xfId="0" applyNumberFormat="1" applyFont="1" applyAlignment="1">
      <alignment vertical="top"/>
    </xf>
    <xf numFmtId="37" fontId="12" fillId="0" borderId="0" xfId="0" applyNumberFormat="1" applyFont="1" applyAlignment="1">
      <alignment horizontal="right" vertical="top"/>
    </xf>
    <xf numFmtId="37" fontId="14" fillId="0" borderId="0" xfId="0" applyNumberFormat="1" applyFont="1" applyAlignment="1">
      <alignment horizontal="center" vertical="top"/>
    </xf>
    <xf numFmtId="41" fontId="13" fillId="0" borderId="0" xfId="0" applyNumberFormat="1" applyFont="1" applyAlignment="1">
      <alignment horizontal="center" vertical="top"/>
    </xf>
    <xf numFmtId="41" fontId="13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0" fontId="15" fillId="0" borderId="0" xfId="0" applyFont="1" applyAlignment="1">
      <alignment horizontal="center" vertical="top"/>
    </xf>
    <xf numFmtId="0" fontId="10" fillId="0" borderId="0" xfId="0" quotePrefix="1" applyFont="1" applyAlignment="1">
      <alignment horizontal="center" vertical="top"/>
    </xf>
    <xf numFmtId="1" fontId="10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center" vertical="top"/>
    </xf>
    <xf numFmtId="165" fontId="9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37" fontId="13" fillId="0" borderId="0" xfId="0" applyNumberFormat="1" applyFont="1" applyAlignment="1">
      <alignment horizontal="left" vertical="top"/>
    </xf>
    <xf numFmtId="37" fontId="16" fillId="0" borderId="0" xfId="0" applyNumberFormat="1" applyFont="1" applyAlignment="1">
      <alignment horizontal="center" vertical="top"/>
    </xf>
    <xf numFmtId="37" fontId="12" fillId="0" borderId="0" xfId="0" quotePrefix="1" applyNumberFormat="1" applyFont="1" applyAlignment="1">
      <alignment horizontal="left" vertical="top"/>
    </xf>
    <xf numFmtId="41" fontId="12" fillId="0" borderId="0" xfId="0" applyNumberFormat="1" applyFont="1" applyAlignment="1">
      <alignment horizontal="right" vertical="top"/>
    </xf>
    <xf numFmtId="37" fontId="12" fillId="0" borderId="0" xfId="0" applyNumberFormat="1" applyFont="1" applyAlignment="1">
      <alignment horizontal="left" vertical="top"/>
    </xf>
    <xf numFmtId="41" fontId="12" fillId="0" borderId="3" xfId="0" applyNumberFormat="1" applyFont="1" applyBorder="1" applyAlignment="1">
      <alignment horizontal="right" vertical="top"/>
    </xf>
    <xf numFmtId="37" fontId="8" fillId="0" borderId="0" xfId="0" applyNumberFormat="1" applyFont="1" applyAlignment="1">
      <alignment vertical="top"/>
    </xf>
    <xf numFmtId="41" fontId="12" fillId="0" borderId="4" xfId="0" applyNumberFormat="1" applyFont="1" applyBorder="1" applyAlignment="1">
      <alignment horizontal="right" vertical="top"/>
    </xf>
    <xf numFmtId="41" fontId="12" fillId="0" borderId="0" xfId="0" applyNumberFormat="1" applyFont="1" applyAlignment="1">
      <alignment horizontal="center" vertical="top"/>
    </xf>
    <xf numFmtId="9" fontId="12" fillId="0" borderId="0" xfId="0" applyNumberFormat="1" applyFont="1" applyAlignment="1">
      <alignment horizontal="center" vertical="top"/>
    </xf>
    <xf numFmtId="37" fontId="16" fillId="0" borderId="0" xfId="0" applyNumberFormat="1" applyFont="1" applyAlignment="1">
      <alignment horizontal="centerContinuous" vertical="top"/>
    </xf>
    <xf numFmtId="41" fontId="12" fillId="0" borderId="0" xfId="0" applyNumberFormat="1" applyFont="1" applyAlignment="1">
      <alignment horizontal="centerContinuous" vertical="top"/>
    </xf>
    <xf numFmtId="3" fontId="12" fillId="0" borderId="0" xfId="1" applyNumberFormat="1" applyFont="1" applyFill="1" applyAlignment="1">
      <alignment vertical="top"/>
    </xf>
    <xf numFmtId="41" fontId="12" fillId="0" borderId="2" xfId="0" applyNumberFormat="1" applyFont="1" applyBorder="1" applyAlignment="1">
      <alignment horizontal="right" vertical="top"/>
    </xf>
    <xf numFmtId="37" fontId="12" fillId="0" borderId="0" xfId="75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166" fontId="12" fillId="0" borderId="0" xfId="0" applyNumberFormat="1" applyFont="1" applyAlignment="1">
      <alignment vertical="top"/>
    </xf>
    <xf numFmtId="37" fontId="12" fillId="0" borderId="5" xfId="0" applyNumberFormat="1" applyFont="1" applyBorder="1" applyAlignment="1">
      <alignment vertical="top"/>
    </xf>
    <xf numFmtId="41" fontId="12" fillId="0" borderId="5" xfId="0" applyNumberFormat="1" applyFont="1" applyBorder="1" applyAlignment="1">
      <alignment vertical="top"/>
    </xf>
    <xf numFmtId="37" fontId="12" fillId="0" borderId="0" xfId="0" applyNumberFormat="1" applyFont="1" applyAlignment="1">
      <alignment horizontal="center" vertical="top"/>
    </xf>
    <xf numFmtId="37" fontId="12" fillId="0" borderId="7" xfId="0" applyNumberFormat="1" applyFont="1" applyBorder="1" applyAlignment="1">
      <alignment horizontal="center" vertical="top"/>
    </xf>
    <xf numFmtId="41" fontId="13" fillId="0" borderId="2" xfId="0" applyNumberFormat="1" applyFont="1" applyBorder="1" applyAlignment="1">
      <alignment horizontal="center" vertical="top"/>
    </xf>
    <xf numFmtId="41" fontId="12" fillId="0" borderId="0" xfId="0" applyNumberFormat="1" applyFont="1" applyFill="1" applyAlignment="1">
      <alignment horizontal="center" vertical="top"/>
    </xf>
    <xf numFmtId="41" fontId="13" fillId="0" borderId="2" xfId="0" applyNumberFormat="1" applyFont="1" applyFill="1" applyBorder="1" applyAlignment="1">
      <alignment horizontal="center" vertical="top"/>
    </xf>
    <xf numFmtId="0" fontId="9" fillId="0" borderId="2" xfId="18" applyFont="1" applyFill="1" applyBorder="1" applyAlignment="1">
      <alignment horizontal="center" vertical="center"/>
    </xf>
    <xf numFmtId="0" fontId="8" fillId="0" borderId="3" xfId="18" applyFont="1" applyFill="1" applyBorder="1" applyAlignment="1">
      <alignment horizontal="center" vertical="center"/>
    </xf>
    <xf numFmtId="0" fontId="8" fillId="0" borderId="2" xfId="18" applyFont="1" applyFill="1" applyBorder="1" applyAlignment="1">
      <alignment horizontal="center" vertical="center"/>
    </xf>
    <xf numFmtId="37" fontId="9" fillId="0" borderId="0" xfId="0" applyNumberFormat="1" applyFont="1" applyFill="1" applyAlignment="1">
      <alignment horizontal="left" vertical="top"/>
    </xf>
    <xf numFmtId="165" fontId="8" fillId="0" borderId="2" xfId="0" applyNumberFormat="1" applyFont="1" applyFill="1" applyBorder="1" applyAlignment="1">
      <alignment horizontal="center" vertical="top"/>
    </xf>
    <xf numFmtId="165" fontId="9" fillId="0" borderId="2" xfId="0" applyNumberFormat="1" applyFont="1" applyFill="1" applyBorder="1" applyAlignment="1">
      <alignment horizontal="center" vertical="top"/>
    </xf>
    <xf numFmtId="38" fontId="8" fillId="0" borderId="0" xfId="0" applyNumberFormat="1" applyFont="1" applyFill="1" applyAlignment="1">
      <alignment horizontal="right" vertical="top"/>
    </xf>
    <xf numFmtId="37" fontId="13" fillId="0" borderId="0" xfId="15" applyNumberFormat="1" applyFont="1" applyFill="1" applyAlignment="1">
      <alignment horizontal="left" vertical="top"/>
    </xf>
    <xf numFmtId="37" fontId="12" fillId="0" borderId="0" xfId="15" applyNumberFormat="1" applyFont="1" applyFill="1" applyAlignment="1">
      <alignment horizontal="right" vertical="top"/>
    </xf>
    <xf numFmtId="41" fontId="13" fillId="0" borderId="2" xfId="15" applyNumberFormat="1" applyFont="1" applyFill="1" applyBorder="1" applyAlignment="1">
      <alignment horizontal="center" vertical="top"/>
    </xf>
  </cellXfs>
  <cellStyles count="76">
    <cellStyle name="Comma" xfId="1" builtinId="3"/>
    <cellStyle name="Comma 2" xfId="3" xr:uid="{00000000-0005-0000-0000-000001000000}"/>
    <cellStyle name="Comma 2 2" xfId="12" xr:uid="{00000000-0005-0000-0000-000002000000}"/>
    <cellStyle name="Comma 2 3" xfId="13" xr:uid="{00000000-0005-0000-0000-000003000000}"/>
    <cellStyle name="Comma 2 3 2" xfId="44" xr:uid="{00000000-0005-0000-0000-000004000000}"/>
    <cellStyle name="Comma 2 3 2 2" xfId="69" xr:uid="{00000000-0005-0000-0000-000005000000}"/>
    <cellStyle name="Comma 2 3 3" xfId="56" xr:uid="{00000000-0005-0000-0000-000006000000}"/>
    <cellStyle name="Comma 2 3 4" xfId="31" xr:uid="{00000000-0005-0000-0000-000007000000}"/>
    <cellStyle name="Comma 2 4" xfId="39" xr:uid="{00000000-0005-0000-0000-000008000000}"/>
    <cellStyle name="Comma 2 4 2" xfId="64" xr:uid="{00000000-0005-0000-0000-000009000000}"/>
    <cellStyle name="Comma 2 5" xfId="51" xr:uid="{00000000-0005-0000-0000-00000A000000}"/>
    <cellStyle name="Comma 2 6" xfId="26" xr:uid="{00000000-0005-0000-0000-00000B000000}"/>
    <cellStyle name="Comma 3" xfId="4" xr:uid="{00000000-0005-0000-0000-00000C000000}"/>
    <cellStyle name="Comma 4" xfId="5" xr:uid="{00000000-0005-0000-0000-00000D000000}"/>
    <cellStyle name="Comma 4 2" xfId="14" xr:uid="{00000000-0005-0000-0000-00000E000000}"/>
    <cellStyle name="Comma 4 2 2" xfId="45" xr:uid="{00000000-0005-0000-0000-00000F000000}"/>
    <cellStyle name="Comma 4 2 2 2" xfId="70" xr:uid="{00000000-0005-0000-0000-000010000000}"/>
    <cellStyle name="Comma 4 2 3" xfId="57" xr:uid="{00000000-0005-0000-0000-000011000000}"/>
    <cellStyle name="Comma 4 2 4" xfId="32" xr:uid="{00000000-0005-0000-0000-000012000000}"/>
    <cellStyle name="Comma 4 3" xfId="40" xr:uid="{00000000-0005-0000-0000-000013000000}"/>
    <cellStyle name="Comma 4 3 2" xfId="65" xr:uid="{00000000-0005-0000-0000-000014000000}"/>
    <cellStyle name="Comma 4 4" xfId="52" xr:uid="{00000000-0005-0000-0000-000015000000}"/>
    <cellStyle name="Comma 4 5" xfId="27" xr:uid="{00000000-0005-0000-0000-000016000000}"/>
    <cellStyle name="Comma 5" xfId="8" xr:uid="{00000000-0005-0000-0000-000017000000}"/>
    <cellStyle name="Comma 6" xfId="9" xr:uid="{00000000-0005-0000-0000-000018000000}"/>
    <cellStyle name="Comma 7" xfId="19" xr:uid="{00000000-0005-0000-0000-000019000000}"/>
    <cellStyle name="Custom - Style8" xfId="20" xr:uid="{00000000-0005-0000-0000-00001A000000}"/>
    <cellStyle name="Normal" xfId="0" builtinId="0"/>
    <cellStyle name="Normal 2" xfId="6" xr:uid="{00000000-0005-0000-0000-00001C000000}"/>
    <cellStyle name="Normal 2 2" xfId="15" xr:uid="{00000000-0005-0000-0000-00001D000000}"/>
    <cellStyle name="Normal 2 2 11" xfId="50" xr:uid="{00000000-0005-0000-0000-00001E000000}"/>
    <cellStyle name="Normal 2 2 2" xfId="24" xr:uid="{00000000-0005-0000-0000-00001F000000}"/>
    <cellStyle name="Normal 2 2 2 2" xfId="62" xr:uid="{00000000-0005-0000-0000-000020000000}"/>
    <cellStyle name="Normal 2 2 2 3" xfId="37" xr:uid="{00000000-0005-0000-0000-000021000000}"/>
    <cellStyle name="Normal 2 2 3" xfId="46" xr:uid="{00000000-0005-0000-0000-000022000000}"/>
    <cellStyle name="Normal 2 2 3 2" xfId="71" xr:uid="{00000000-0005-0000-0000-000023000000}"/>
    <cellStyle name="Normal 2 2 4" xfId="58" xr:uid="{00000000-0005-0000-0000-000024000000}"/>
    <cellStyle name="Normal 2 2 5" xfId="33" xr:uid="{00000000-0005-0000-0000-000025000000}"/>
    <cellStyle name="Normal 2 3" xfId="22" xr:uid="{00000000-0005-0000-0000-000026000000}"/>
    <cellStyle name="Normal 2 3 2" xfId="23" xr:uid="{00000000-0005-0000-0000-000027000000}"/>
    <cellStyle name="Normal 2 3 2 2" xfId="74" xr:uid="{00000000-0005-0000-0000-000028000000}"/>
    <cellStyle name="Normal 2 3 2 3" xfId="49" xr:uid="{00000000-0005-0000-0000-000029000000}"/>
    <cellStyle name="Normal 2 3 3" xfId="61" xr:uid="{00000000-0005-0000-0000-00002A000000}"/>
    <cellStyle name="Normal 2 3 4" xfId="36" xr:uid="{00000000-0005-0000-0000-00002B000000}"/>
    <cellStyle name="Normal 2 4" xfId="25" xr:uid="{00000000-0005-0000-0000-00002C000000}"/>
    <cellStyle name="Normal 2 4 2" xfId="63" xr:uid="{00000000-0005-0000-0000-00002D000000}"/>
    <cellStyle name="Normal 2 4 3" xfId="38" xr:uid="{00000000-0005-0000-0000-00002E000000}"/>
    <cellStyle name="Normal 2 4 4" xfId="75" xr:uid="{00000000-0005-0000-0000-00002F000000}"/>
    <cellStyle name="Normal 2 5" xfId="41" xr:uid="{00000000-0005-0000-0000-000030000000}"/>
    <cellStyle name="Normal 2 5 2" xfId="66" xr:uid="{00000000-0005-0000-0000-000031000000}"/>
    <cellStyle name="Normal 2 6" xfId="53" xr:uid="{00000000-0005-0000-0000-000032000000}"/>
    <cellStyle name="Normal 2 7" xfId="28" xr:uid="{00000000-0005-0000-0000-000033000000}"/>
    <cellStyle name="Normal 3" xfId="10" xr:uid="{00000000-0005-0000-0000-000034000000}"/>
    <cellStyle name="Normal 3 2" xfId="17" xr:uid="{00000000-0005-0000-0000-000035000000}"/>
    <cellStyle name="Normal 3 2 2" xfId="48" xr:uid="{00000000-0005-0000-0000-000036000000}"/>
    <cellStyle name="Normal 3 2 2 2" xfId="73" xr:uid="{00000000-0005-0000-0000-000037000000}"/>
    <cellStyle name="Normal 3 2 3" xfId="60" xr:uid="{00000000-0005-0000-0000-000038000000}"/>
    <cellStyle name="Normal 3 2 4" xfId="35" xr:uid="{00000000-0005-0000-0000-000039000000}"/>
    <cellStyle name="Normal 3 3" xfId="43" xr:uid="{00000000-0005-0000-0000-00003A000000}"/>
    <cellStyle name="Normal 3 3 2" xfId="68" xr:uid="{00000000-0005-0000-0000-00003B000000}"/>
    <cellStyle name="Normal 3 4" xfId="55" xr:uid="{00000000-0005-0000-0000-00003C000000}"/>
    <cellStyle name="Normal 3 5" xfId="30" xr:uid="{00000000-0005-0000-0000-00003D000000}"/>
    <cellStyle name="Normal 4" xfId="2" xr:uid="{00000000-0005-0000-0000-00003E000000}"/>
    <cellStyle name="Normal 5" xfId="18" xr:uid="{00000000-0005-0000-0000-00003F000000}"/>
    <cellStyle name="Normal_P016 BS&amp;PL-T Q1'2007" xfId="21" xr:uid="{00000000-0005-0000-0000-000040000000}"/>
    <cellStyle name="Percent 2" xfId="7" xr:uid="{00000000-0005-0000-0000-000041000000}"/>
    <cellStyle name="Percent 2 2" xfId="16" xr:uid="{00000000-0005-0000-0000-000042000000}"/>
    <cellStyle name="Percent 2 2 2" xfId="47" xr:uid="{00000000-0005-0000-0000-000043000000}"/>
    <cellStyle name="Percent 2 2 2 2" xfId="72" xr:uid="{00000000-0005-0000-0000-000044000000}"/>
    <cellStyle name="Percent 2 2 3" xfId="59" xr:uid="{00000000-0005-0000-0000-000045000000}"/>
    <cellStyle name="Percent 2 2 4" xfId="34" xr:uid="{00000000-0005-0000-0000-000046000000}"/>
    <cellStyle name="Percent 2 3" xfId="42" xr:uid="{00000000-0005-0000-0000-000047000000}"/>
    <cellStyle name="Percent 2 3 2" xfId="67" xr:uid="{00000000-0005-0000-0000-000048000000}"/>
    <cellStyle name="Percent 2 4" xfId="54" xr:uid="{00000000-0005-0000-0000-000049000000}"/>
    <cellStyle name="Percent 2 5" xfId="29" xr:uid="{00000000-0005-0000-0000-00004A000000}"/>
    <cellStyle name="Percent 3" xfId="11" xr:uid="{00000000-0005-0000-0000-00004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BD8B6E45-2E92-4E16-9781-FAF2F727CFDD}"/>
            </a:ext>
          </a:extLst>
        </xdr:cNvPr>
        <xdr:cNvSpPr>
          <a:spLocks noChangeShapeType="1"/>
        </xdr:cNvSpPr>
      </xdr:nvSpPr>
      <xdr:spPr bwMode="auto">
        <a:xfrm>
          <a:off x="3190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490D21BB-1DAD-4B64-A65B-7868ECF70E17}"/>
            </a:ext>
          </a:extLst>
        </xdr:cNvPr>
        <xdr:cNvSpPr>
          <a:spLocks noChangeShapeType="1"/>
        </xdr:cNvSpPr>
      </xdr:nvSpPr>
      <xdr:spPr bwMode="auto">
        <a:xfrm>
          <a:off x="3190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1</xdr:col>
      <xdr:colOff>0</xdr:colOff>
      <xdr:row>59</xdr:row>
      <xdr:rowOff>0</xdr:rowOff>
    </xdr:to>
    <xdr:sp macro="" textlink="">
      <xdr:nvSpPr>
        <xdr:cNvPr id="1675" name="Line 7">
          <a:extLst>
            <a:ext uri="{FF2B5EF4-FFF2-40B4-BE49-F238E27FC236}">
              <a16:creationId xmlns:a16="http://schemas.microsoft.com/office/drawing/2014/main" id="{00000000-0008-0000-0100-00008B060000}"/>
            </a:ext>
          </a:extLst>
        </xdr:cNvPr>
        <xdr:cNvSpPr>
          <a:spLocks noChangeShapeType="1"/>
        </xdr:cNvSpPr>
      </xdr:nvSpPr>
      <xdr:spPr bwMode="auto">
        <a:xfrm>
          <a:off x="3838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59</xdr:row>
      <xdr:rowOff>0</xdr:rowOff>
    </xdr:from>
    <xdr:to>
      <xdr:col>1</xdr:col>
      <xdr:colOff>0</xdr:colOff>
      <xdr:row>59</xdr:row>
      <xdr:rowOff>0</xdr:rowOff>
    </xdr:to>
    <xdr:sp macro="" textlink="">
      <xdr:nvSpPr>
        <xdr:cNvPr id="1676" name="Line 8">
          <a:extLst>
            <a:ext uri="{FF2B5EF4-FFF2-40B4-BE49-F238E27FC236}">
              <a16:creationId xmlns:a16="http://schemas.microsoft.com/office/drawing/2014/main" id="{00000000-0008-0000-0100-00008C060000}"/>
            </a:ext>
          </a:extLst>
        </xdr:cNvPr>
        <xdr:cNvSpPr>
          <a:spLocks noChangeShapeType="1"/>
        </xdr:cNvSpPr>
      </xdr:nvSpPr>
      <xdr:spPr bwMode="auto">
        <a:xfrm>
          <a:off x="3838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3699933" y="1676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3699933" y="1676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6" name="Line 7">
          <a:extLst>
            <a:ext uri="{FF2B5EF4-FFF2-40B4-BE49-F238E27FC236}">
              <a16:creationId xmlns:a16="http://schemas.microsoft.com/office/drawing/2014/main" id="{3E385B77-43EB-4CB3-8024-325C69165AC3}"/>
            </a:ext>
          </a:extLst>
        </xdr:cNvPr>
        <xdr:cNvSpPr>
          <a:spLocks noChangeShapeType="1"/>
        </xdr:cNvSpPr>
      </xdr:nvSpPr>
      <xdr:spPr bwMode="auto">
        <a:xfrm>
          <a:off x="3628571" y="166551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7" name="Line 8">
          <a:extLst>
            <a:ext uri="{FF2B5EF4-FFF2-40B4-BE49-F238E27FC236}">
              <a16:creationId xmlns:a16="http://schemas.microsoft.com/office/drawing/2014/main" id="{65A72B6B-2969-4A24-98A3-524A2AF5C580}"/>
            </a:ext>
          </a:extLst>
        </xdr:cNvPr>
        <xdr:cNvSpPr>
          <a:spLocks noChangeShapeType="1"/>
        </xdr:cNvSpPr>
      </xdr:nvSpPr>
      <xdr:spPr bwMode="auto">
        <a:xfrm>
          <a:off x="3628571" y="166551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94</xdr:row>
      <xdr:rowOff>0</xdr:rowOff>
    </xdr:from>
    <xdr:to>
      <xdr:col>1</xdr:col>
      <xdr:colOff>0</xdr:colOff>
      <xdr:row>94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5898324B-AB8E-48A1-9497-0F5CC6E084D5}"/>
            </a:ext>
          </a:extLst>
        </xdr:cNvPr>
        <xdr:cNvSpPr>
          <a:spLocks noChangeShapeType="1"/>
        </xdr:cNvSpPr>
      </xdr:nvSpPr>
      <xdr:spPr bwMode="auto">
        <a:xfrm>
          <a:off x="3628571" y="1110342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94</xdr:row>
      <xdr:rowOff>0</xdr:rowOff>
    </xdr:from>
    <xdr:to>
      <xdr:col>1</xdr:col>
      <xdr:colOff>0</xdr:colOff>
      <xdr:row>94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A0E92D7A-02DF-41DF-B852-5258EF62C289}"/>
            </a:ext>
          </a:extLst>
        </xdr:cNvPr>
        <xdr:cNvSpPr>
          <a:spLocks noChangeShapeType="1"/>
        </xdr:cNvSpPr>
      </xdr:nvSpPr>
      <xdr:spPr bwMode="auto">
        <a:xfrm>
          <a:off x="3628571" y="1110342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4143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4143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102"/>
  <sheetViews>
    <sheetView showGridLines="0" tabSelected="1" view="pageBreakPreview" zoomScale="90" zoomScaleNormal="85" zoomScaleSheetLayoutView="90" workbookViewId="0">
      <selection activeCell="L92" sqref="L92"/>
    </sheetView>
  </sheetViews>
  <sheetFormatPr defaultColWidth="10.5703125" defaultRowHeight="24" customHeight="1"/>
  <cols>
    <col min="1" max="1" width="35.85546875" style="190" customWidth="1"/>
    <col min="2" max="2" width="9.140625" style="190" customWidth="1"/>
    <col min="3" max="3" width="2.85546875" style="190" customWidth="1"/>
    <col min="4" max="4" width="7.5703125" style="206" customWidth="1"/>
    <col min="5" max="5" width="0.85546875" style="206" customWidth="1"/>
    <col min="6" max="6" width="15.5703125" style="191" customWidth="1"/>
    <col min="7" max="7" width="0.85546875" style="191" customWidth="1"/>
    <col min="8" max="8" width="15.5703125" style="191" customWidth="1"/>
    <col min="9" max="9" width="0.85546875" style="191" customWidth="1"/>
    <col min="10" max="10" width="15.5703125" style="191" customWidth="1"/>
    <col min="11" max="11" width="0.85546875" style="191" customWidth="1"/>
    <col min="12" max="12" width="15.5703125" style="191" customWidth="1"/>
    <col min="13" max="13" width="0.85546875" style="191" customWidth="1"/>
    <col min="14" max="14" width="13.5703125" style="190" bestFit="1" customWidth="1"/>
    <col min="15" max="15" width="2.5703125" style="190" bestFit="1" customWidth="1"/>
    <col min="16" max="16" width="10.5703125" style="130"/>
    <col min="17" max="17" width="2.5703125" style="190" bestFit="1" customWidth="1"/>
    <col min="18" max="18" width="13.140625" style="190" bestFit="1" customWidth="1"/>
    <col min="19" max="19" width="2.5703125" style="190" bestFit="1" customWidth="1"/>
    <col min="20" max="20" width="11.5703125" style="190" bestFit="1" customWidth="1"/>
    <col min="21" max="21" width="2.5703125" style="190" bestFit="1" customWidth="1"/>
    <col min="22" max="16384" width="10.5703125" style="190"/>
  </cols>
  <sheetData>
    <row r="1" spans="1:16" ht="24" customHeight="1">
      <c r="A1" s="189" t="s">
        <v>162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6" ht="24" customHeight="1">
      <c r="A2" s="189" t="s">
        <v>64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</row>
    <row r="3" spans="1:16" ht="24" customHeight="1">
      <c r="A3" s="189" t="s">
        <v>237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</row>
    <row r="4" spans="1:16" ht="24" customHeight="1">
      <c r="A4" s="69"/>
      <c r="D4" s="190"/>
      <c r="E4" s="190"/>
      <c r="I4" s="190"/>
      <c r="J4" s="190"/>
      <c r="K4" s="190"/>
      <c r="L4" s="192" t="s">
        <v>129</v>
      </c>
      <c r="M4" s="190"/>
    </row>
    <row r="5" spans="1:16" s="189" customFormat="1" ht="24" customHeight="1">
      <c r="D5" s="193"/>
      <c r="E5" s="193"/>
      <c r="F5" s="226" t="s">
        <v>0</v>
      </c>
      <c r="G5" s="226"/>
      <c r="H5" s="226"/>
      <c r="I5" s="194"/>
      <c r="J5" s="226" t="s">
        <v>33</v>
      </c>
      <c r="K5" s="226"/>
      <c r="L5" s="226"/>
      <c r="M5" s="195"/>
    </row>
    <row r="6" spans="1:16" s="196" customFormat="1" ht="24" customHeight="1">
      <c r="D6" s="197" t="s">
        <v>1</v>
      </c>
      <c r="E6" s="197"/>
      <c r="F6" s="198" t="s">
        <v>238</v>
      </c>
      <c r="G6" s="199"/>
      <c r="H6" s="198" t="s">
        <v>230</v>
      </c>
      <c r="I6" s="200"/>
      <c r="J6" s="198" t="s">
        <v>238</v>
      </c>
      <c r="K6" s="199"/>
      <c r="L6" s="198" t="s">
        <v>230</v>
      </c>
      <c r="M6" s="201"/>
    </row>
    <row r="7" spans="1:16" s="196" customFormat="1" ht="24" customHeight="1">
      <c r="D7" s="197"/>
      <c r="E7" s="197"/>
      <c r="F7" s="202" t="s">
        <v>122</v>
      </c>
      <c r="G7" s="203"/>
      <c r="H7" s="202" t="s">
        <v>123</v>
      </c>
      <c r="I7" s="200"/>
      <c r="J7" s="202" t="s">
        <v>122</v>
      </c>
      <c r="K7" s="203"/>
      <c r="L7" s="202" t="s">
        <v>123</v>
      </c>
      <c r="M7" s="201"/>
    </row>
    <row r="8" spans="1:16" s="196" customFormat="1" ht="24" customHeight="1">
      <c r="D8" s="197"/>
      <c r="E8" s="197"/>
      <c r="F8" s="202" t="s">
        <v>124</v>
      </c>
      <c r="G8" s="203"/>
      <c r="H8" s="204"/>
      <c r="I8" s="200"/>
      <c r="J8" s="202" t="s">
        <v>124</v>
      </c>
      <c r="K8" s="203"/>
      <c r="L8" s="204"/>
      <c r="M8" s="201"/>
    </row>
    <row r="9" spans="1:16" ht="24" customHeight="1">
      <c r="A9" s="205" t="s">
        <v>47</v>
      </c>
      <c r="B9" s="205"/>
      <c r="C9" s="205"/>
      <c r="P9" s="190"/>
    </row>
    <row r="10" spans="1:16" ht="24" customHeight="1">
      <c r="A10" s="189" t="s">
        <v>2</v>
      </c>
      <c r="B10" s="189"/>
      <c r="C10" s="189"/>
      <c r="P10" s="190"/>
    </row>
    <row r="11" spans="1:16" ht="24" customHeight="1">
      <c r="A11" s="207" t="s">
        <v>37</v>
      </c>
      <c r="B11" s="207"/>
      <c r="C11" s="207"/>
      <c r="F11" s="208">
        <v>304591</v>
      </c>
      <c r="G11" s="208"/>
      <c r="H11" s="208">
        <v>491857</v>
      </c>
      <c r="I11" s="208"/>
      <c r="J11" s="208">
        <v>140444</v>
      </c>
      <c r="K11" s="208"/>
      <c r="L11" s="208">
        <v>319617</v>
      </c>
      <c r="M11" s="208"/>
      <c r="P11" s="190"/>
    </row>
    <row r="12" spans="1:16" ht="24" customHeight="1">
      <c r="A12" s="207" t="s">
        <v>65</v>
      </c>
      <c r="B12" s="207"/>
      <c r="C12" s="207"/>
      <c r="D12" s="206">
        <v>4</v>
      </c>
      <c r="F12" s="208">
        <v>366462</v>
      </c>
      <c r="G12" s="208"/>
      <c r="H12" s="208">
        <v>333444</v>
      </c>
      <c r="I12" s="208"/>
      <c r="J12" s="208">
        <v>317662</v>
      </c>
      <c r="K12" s="208"/>
      <c r="L12" s="208">
        <v>274838</v>
      </c>
      <c r="M12" s="208"/>
      <c r="P12" s="190"/>
    </row>
    <row r="13" spans="1:16" ht="24" customHeight="1">
      <c r="A13" s="209" t="s">
        <v>60</v>
      </c>
      <c r="B13" s="209"/>
      <c r="C13" s="209"/>
      <c r="D13" s="206">
        <v>5</v>
      </c>
      <c r="F13" s="208">
        <v>655172</v>
      </c>
      <c r="G13" s="208"/>
      <c r="H13" s="208">
        <v>580760</v>
      </c>
      <c r="I13" s="208"/>
      <c r="J13" s="208">
        <v>384700</v>
      </c>
      <c r="K13" s="208"/>
      <c r="L13" s="208">
        <v>318053</v>
      </c>
      <c r="M13" s="208"/>
      <c r="P13" s="190"/>
    </row>
    <row r="14" spans="1:16" ht="24" customHeight="1">
      <c r="A14" s="190" t="s">
        <v>231</v>
      </c>
      <c r="B14" s="209"/>
      <c r="C14" s="209"/>
      <c r="F14" s="208"/>
      <c r="G14" s="208"/>
      <c r="H14" s="208"/>
      <c r="I14" s="208"/>
      <c r="J14" s="208"/>
      <c r="K14" s="208"/>
      <c r="L14" s="208"/>
      <c r="M14" s="208"/>
      <c r="P14" s="190"/>
    </row>
    <row r="15" spans="1:16" ht="24" customHeight="1">
      <c r="A15" s="190" t="s">
        <v>232</v>
      </c>
      <c r="B15" s="209"/>
      <c r="C15" s="209"/>
      <c r="F15" s="208">
        <v>429</v>
      </c>
      <c r="G15" s="208"/>
      <c r="H15" s="208">
        <v>0</v>
      </c>
      <c r="I15" s="208"/>
      <c r="J15" s="208">
        <v>429</v>
      </c>
      <c r="K15" s="208"/>
      <c r="L15" s="208">
        <v>0</v>
      </c>
      <c r="M15" s="208"/>
      <c r="P15" s="190"/>
    </row>
    <row r="16" spans="1:16" ht="24" customHeight="1">
      <c r="A16" s="190" t="s">
        <v>112</v>
      </c>
      <c r="D16" s="206">
        <v>3</v>
      </c>
      <c r="F16" s="208">
        <v>0</v>
      </c>
      <c r="G16" s="208"/>
      <c r="H16" s="208">
        <v>0</v>
      </c>
      <c r="I16" s="208"/>
      <c r="J16" s="208">
        <v>71500</v>
      </c>
      <c r="K16" s="208"/>
      <c r="L16" s="208">
        <v>64500</v>
      </c>
      <c r="M16" s="208"/>
      <c r="P16" s="190"/>
    </row>
    <row r="17" spans="1:253" ht="24" customHeight="1">
      <c r="A17" s="190" t="s">
        <v>191</v>
      </c>
      <c r="F17" s="208">
        <v>7376</v>
      </c>
      <c r="G17" s="208"/>
      <c r="H17" s="208">
        <v>1343</v>
      </c>
      <c r="I17" s="208"/>
      <c r="J17" s="208">
        <v>7139</v>
      </c>
      <c r="K17" s="208"/>
      <c r="L17" s="208">
        <v>1106</v>
      </c>
      <c r="M17" s="208"/>
      <c r="P17" s="190"/>
    </row>
    <row r="18" spans="1:253" ht="24" customHeight="1">
      <c r="A18" s="209" t="s">
        <v>38</v>
      </c>
      <c r="B18" s="209"/>
      <c r="C18" s="209"/>
      <c r="D18" s="206">
        <v>6</v>
      </c>
      <c r="F18" s="208">
        <v>81212</v>
      </c>
      <c r="G18" s="208"/>
      <c r="H18" s="208">
        <v>64310</v>
      </c>
      <c r="I18" s="208"/>
      <c r="J18" s="208">
        <v>47659</v>
      </c>
      <c r="K18" s="208"/>
      <c r="L18" s="208">
        <v>49711</v>
      </c>
      <c r="M18" s="208"/>
      <c r="P18" s="190"/>
    </row>
    <row r="19" spans="1:253" ht="24" customHeight="1">
      <c r="A19" s="189" t="s">
        <v>3</v>
      </c>
      <c r="B19" s="189"/>
      <c r="C19" s="189"/>
      <c r="F19" s="210">
        <f>SUM(F11:F18)</f>
        <v>1415242</v>
      </c>
      <c r="G19" s="208"/>
      <c r="H19" s="210">
        <f>SUM(H11:H18)</f>
        <v>1471714</v>
      </c>
      <c r="I19" s="208"/>
      <c r="J19" s="210">
        <f>SUM(J11:J18)</f>
        <v>969533</v>
      </c>
      <c r="K19" s="208"/>
      <c r="L19" s="210">
        <f>SUM(L11:L18)</f>
        <v>1027825</v>
      </c>
      <c r="M19" s="208"/>
      <c r="P19" s="190"/>
    </row>
    <row r="20" spans="1:253" ht="24" customHeight="1">
      <c r="A20" s="189" t="s">
        <v>18</v>
      </c>
      <c r="B20" s="189"/>
      <c r="C20" s="189"/>
      <c r="F20" s="208"/>
      <c r="G20" s="208"/>
      <c r="H20" s="208"/>
      <c r="I20" s="208"/>
      <c r="J20" s="208"/>
      <c r="K20" s="208"/>
      <c r="L20" s="208"/>
      <c r="M20" s="208"/>
      <c r="P20" s="190"/>
    </row>
    <row r="21" spans="1:253" ht="24" customHeight="1">
      <c r="A21" s="209" t="s">
        <v>62</v>
      </c>
      <c r="B21" s="209"/>
      <c r="C21" s="209"/>
      <c r="F21" s="208">
        <v>55673</v>
      </c>
      <c r="G21" s="208"/>
      <c r="H21" s="208">
        <v>61980</v>
      </c>
      <c r="I21" s="208"/>
      <c r="J21" s="208">
        <v>43160</v>
      </c>
      <c r="K21" s="208"/>
      <c r="L21" s="208">
        <v>49160</v>
      </c>
      <c r="M21" s="208"/>
      <c r="P21" s="190"/>
    </row>
    <row r="22" spans="1:253" ht="24" customHeight="1">
      <c r="A22" s="137" t="s">
        <v>233</v>
      </c>
      <c r="B22" s="209"/>
      <c r="C22" s="209"/>
      <c r="F22" s="208"/>
      <c r="G22" s="208"/>
      <c r="H22" s="208"/>
      <c r="I22" s="208"/>
      <c r="J22" s="208"/>
      <c r="K22" s="208"/>
      <c r="L22" s="208"/>
      <c r="M22" s="208"/>
      <c r="N22" s="208"/>
      <c r="P22" s="190"/>
    </row>
    <row r="23" spans="1:253" ht="24" customHeight="1">
      <c r="A23" s="137" t="s">
        <v>234</v>
      </c>
      <c r="B23" s="209"/>
      <c r="C23" s="209"/>
      <c r="F23" s="208">
        <v>3067</v>
      </c>
      <c r="G23" s="208"/>
      <c r="H23" s="208">
        <v>0</v>
      </c>
      <c r="I23" s="208"/>
      <c r="J23" s="208">
        <v>3067</v>
      </c>
      <c r="K23" s="208"/>
      <c r="L23" s="208">
        <v>0</v>
      </c>
      <c r="M23" s="208"/>
      <c r="N23" s="208"/>
      <c r="P23" s="190"/>
    </row>
    <row r="24" spans="1:253" ht="24" customHeight="1">
      <c r="A24" s="209" t="s">
        <v>172</v>
      </c>
      <c r="B24" s="209"/>
      <c r="C24" s="209"/>
      <c r="D24" s="206">
        <v>3</v>
      </c>
      <c r="F24" s="208">
        <v>0</v>
      </c>
      <c r="G24" s="208"/>
      <c r="H24" s="208">
        <v>0</v>
      </c>
      <c r="I24" s="208"/>
      <c r="J24" s="208">
        <v>1700</v>
      </c>
      <c r="K24" s="208"/>
      <c r="L24" s="208">
        <v>1670</v>
      </c>
      <c r="M24" s="208"/>
      <c r="N24" s="141"/>
      <c r="P24" s="190"/>
    </row>
    <row r="25" spans="1:253" ht="24" customHeight="1">
      <c r="A25" s="209" t="s">
        <v>78</v>
      </c>
      <c r="B25" s="209"/>
      <c r="C25" s="209"/>
      <c r="D25" s="206">
        <v>7</v>
      </c>
      <c r="F25" s="208">
        <v>0</v>
      </c>
      <c r="G25" s="208"/>
      <c r="H25" s="208">
        <v>0</v>
      </c>
      <c r="I25" s="208"/>
      <c r="J25" s="208">
        <v>114845</v>
      </c>
      <c r="K25" s="208"/>
      <c r="L25" s="208">
        <v>114845</v>
      </c>
      <c r="M25" s="208"/>
      <c r="N25" s="208"/>
      <c r="P25" s="190"/>
    </row>
    <row r="26" spans="1:253" ht="24" customHeight="1">
      <c r="A26" s="209" t="s">
        <v>79</v>
      </c>
      <c r="B26" s="209"/>
      <c r="C26" s="209"/>
      <c r="D26" s="206">
        <v>8</v>
      </c>
      <c r="F26" s="208">
        <v>11071</v>
      </c>
      <c r="G26" s="208"/>
      <c r="H26" s="208">
        <v>10961</v>
      </c>
      <c r="I26" s="208"/>
      <c r="J26" s="208">
        <v>7000</v>
      </c>
      <c r="K26" s="208"/>
      <c r="L26" s="208">
        <v>7000</v>
      </c>
      <c r="M26" s="208"/>
      <c r="N26" s="208"/>
      <c r="P26" s="190"/>
    </row>
    <row r="27" spans="1:253" ht="24" customHeight="1">
      <c r="A27" s="209" t="s">
        <v>67</v>
      </c>
      <c r="B27" s="209"/>
      <c r="C27" s="209"/>
      <c r="E27" s="209"/>
      <c r="F27" s="208">
        <v>2459</v>
      </c>
      <c r="G27" s="208"/>
      <c r="H27" s="208">
        <v>1241</v>
      </c>
      <c r="I27" s="208"/>
      <c r="J27" s="208">
        <v>9963</v>
      </c>
      <c r="K27" s="208"/>
      <c r="L27" s="208">
        <v>9195</v>
      </c>
      <c r="M27" s="208"/>
      <c r="N27" s="208"/>
      <c r="P27" s="190"/>
      <c r="Q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  <c r="BI27" s="209"/>
      <c r="BJ27" s="209"/>
      <c r="BK27" s="209"/>
      <c r="BL27" s="209"/>
      <c r="BM27" s="209"/>
      <c r="BN27" s="209"/>
      <c r="BO27" s="209"/>
      <c r="BP27" s="209"/>
      <c r="BQ27" s="209"/>
      <c r="BR27" s="209"/>
      <c r="BS27" s="209"/>
      <c r="BT27" s="209"/>
      <c r="BU27" s="209"/>
      <c r="BV27" s="209"/>
      <c r="BW27" s="209"/>
      <c r="BX27" s="209"/>
      <c r="BY27" s="209"/>
      <c r="BZ27" s="209"/>
      <c r="CA27" s="209"/>
      <c r="CB27" s="209"/>
      <c r="CC27" s="209"/>
      <c r="CD27" s="209"/>
      <c r="CE27" s="209"/>
      <c r="CF27" s="209"/>
      <c r="CG27" s="209"/>
      <c r="CH27" s="209"/>
      <c r="CI27" s="209"/>
      <c r="CJ27" s="209"/>
      <c r="CK27" s="209"/>
      <c r="CL27" s="209"/>
      <c r="CM27" s="209"/>
      <c r="CN27" s="209"/>
      <c r="CO27" s="209"/>
      <c r="CP27" s="209"/>
      <c r="CQ27" s="209"/>
      <c r="CR27" s="209"/>
      <c r="CS27" s="209"/>
      <c r="CT27" s="209"/>
      <c r="CU27" s="209"/>
      <c r="CV27" s="209"/>
      <c r="CW27" s="209"/>
      <c r="CX27" s="209"/>
      <c r="CY27" s="209"/>
      <c r="CZ27" s="209"/>
      <c r="DA27" s="209"/>
      <c r="DB27" s="209"/>
      <c r="DC27" s="209"/>
      <c r="DD27" s="209"/>
      <c r="DE27" s="209"/>
      <c r="DF27" s="209"/>
      <c r="DG27" s="209"/>
      <c r="DH27" s="209"/>
      <c r="DI27" s="209"/>
      <c r="DJ27" s="209"/>
      <c r="DK27" s="209"/>
      <c r="DL27" s="209"/>
      <c r="DM27" s="209"/>
      <c r="DN27" s="209"/>
      <c r="DO27" s="209"/>
      <c r="DP27" s="209"/>
      <c r="DQ27" s="209"/>
      <c r="DR27" s="209"/>
      <c r="DS27" s="209"/>
      <c r="DT27" s="209"/>
      <c r="DU27" s="209"/>
      <c r="DV27" s="209"/>
      <c r="DW27" s="209"/>
      <c r="DX27" s="209"/>
      <c r="DY27" s="209"/>
      <c r="DZ27" s="209"/>
      <c r="EA27" s="209"/>
      <c r="EB27" s="209"/>
      <c r="EC27" s="209"/>
      <c r="ED27" s="209"/>
      <c r="EE27" s="209"/>
      <c r="EF27" s="209"/>
      <c r="EG27" s="209"/>
      <c r="EH27" s="209"/>
      <c r="EI27" s="209"/>
      <c r="EJ27" s="209"/>
      <c r="EK27" s="209"/>
      <c r="EL27" s="209"/>
      <c r="EM27" s="209"/>
      <c r="EN27" s="209"/>
      <c r="EO27" s="209"/>
      <c r="EP27" s="209"/>
      <c r="EQ27" s="209"/>
      <c r="ER27" s="209"/>
      <c r="ES27" s="209"/>
      <c r="ET27" s="209"/>
      <c r="EU27" s="209"/>
      <c r="EV27" s="209"/>
      <c r="EW27" s="209"/>
      <c r="EX27" s="209"/>
      <c r="EY27" s="209"/>
      <c r="EZ27" s="209"/>
      <c r="FA27" s="209"/>
      <c r="FB27" s="209"/>
      <c r="FC27" s="209"/>
      <c r="FD27" s="209"/>
      <c r="FE27" s="209"/>
      <c r="FF27" s="209"/>
      <c r="FG27" s="209"/>
      <c r="FH27" s="209"/>
      <c r="FI27" s="209"/>
      <c r="FJ27" s="209"/>
      <c r="FK27" s="209"/>
      <c r="FL27" s="209"/>
      <c r="FM27" s="209"/>
      <c r="FN27" s="209"/>
      <c r="FO27" s="209"/>
      <c r="FP27" s="209"/>
      <c r="FQ27" s="209"/>
      <c r="FR27" s="209"/>
      <c r="FS27" s="209"/>
      <c r="FT27" s="209"/>
      <c r="FU27" s="209"/>
      <c r="FV27" s="209"/>
      <c r="FW27" s="209"/>
      <c r="FX27" s="209"/>
      <c r="FY27" s="209"/>
      <c r="FZ27" s="209"/>
      <c r="GA27" s="209"/>
      <c r="GB27" s="209"/>
      <c r="GC27" s="209"/>
      <c r="GD27" s="209"/>
      <c r="GE27" s="209"/>
      <c r="GF27" s="209"/>
      <c r="GG27" s="209"/>
      <c r="GH27" s="209"/>
      <c r="GI27" s="209"/>
      <c r="GJ27" s="209"/>
      <c r="GK27" s="209"/>
      <c r="GL27" s="209"/>
      <c r="GM27" s="209"/>
      <c r="GN27" s="209"/>
      <c r="GO27" s="209"/>
      <c r="GP27" s="209"/>
      <c r="GQ27" s="209"/>
      <c r="GR27" s="209"/>
      <c r="GS27" s="209"/>
      <c r="GT27" s="209"/>
      <c r="GU27" s="209"/>
      <c r="GV27" s="209"/>
      <c r="GW27" s="209"/>
      <c r="GX27" s="209"/>
      <c r="GY27" s="209"/>
      <c r="GZ27" s="209"/>
      <c r="HA27" s="209"/>
      <c r="HB27" s="209"/>
      <c r="HC27" s="209"/>
      <c r="HD27" s="209"/>
      <c r="HE27" s="209"/>
      <c r="HF27" s="209"/>
      <c r="HG27" s="209"/>
      <c r="HH27" s="209"/>
      <c r="HI27" s="209"/>
      <c r="HJ27" s="209"/>
      <c r="HK27" s="209"/>
      <c r="HL27" s="209"/>
      <c r="HM27" s="209"/>
      <c r="HN27" s="209"/>
      <c r="HO27" s="209"/>
      <c r="HP27" s="209"/>
      <c r="HQ27" s="209"/>
      <c r="HR27" s="209"/>
      <c r="HS27" s="209"/>
      <c r="HT27" s="209"/>
      <c r="HU27" s="209"/>
      <c r="HV27" s="209"/>
      <c r="HW27" s="209"/>
      <c r="HX27" s="209"/>
      <c r="HY27" s="209"/>
      <c r="HZ27" s="209"/>
      <c r="IA27" s="209"/>
      <c r="IB27" s="209"/>
      <c r="IC27" s="209"/>
      <c r="ID27" s="209"/>
      <c r="IE27" s="209"/>
      <c r="IF27" s="209"/>
      <c r="IG27" s="209"/>
      <c r="IH27" s="209"/>
      <c r="II27" s="209"/>
      <c r="IJ27" s="209"/>
      <c r="IK27" s="209"/>
      <c r="IL27" s="209"/>
      <c r="IM27" s="209"/>
      <c r="IN27" s="209"/>
      <c r="IO27" s="209"/>
      <c r="IP27" s="209"/>
      <c r="IQ27" s="209"/>
      <c r="IR27" s="209"/>
      <c r="IS27" s="209"/>
    </row>
    <row r="28" spans="1:253" ht="24" customHeight="1">
      <c r="A28" s="207" t="s">
        <v>68</v>
      </c>
      <c r="B28" s="207"/>
      <c r="C28" s="207"/>
      <c r="D28" s="206">
        <v>9</v>
      </c>
      <c r="F28" s="208">
        <v>142588</v>
      </c>
      <c r="G28" s="208"/>
      <c r="H28" s="208">
        <v>147017</v>
      </c>
      <c r="I28" s="208"/>
      <c r="J28" s="208">
        <v>125138</v>
      </c>
      <c r="K28" s="208"/>
      <c r="L28" s="208">
        <v>128598</v>
      </c>
      <c r="M28" s="208"/>
      <c r="N28" s="208"/>
      <c r="P28" s="190"/>
    </row>
    <row r="29" spans="1:253" ht="24" customHeight="1">
      <c r="A29" s="207" t="s">
        <v>235</v>
      </c>
      <c r="B29" s="207"/>
      <c r="C29" s="207"/>
      <c r="D29" s="206">
        <v>10</v>
      </c>
      <c r="F29" s="208">
        <v>42430</v>
      </c>
      <c r="G29" s="208"/>
      <c r="H29" s="208">
        <v>48710</v>
      </c>
      <c r="I29" s="208"/>
      <c r="J29" s="208">
        <v>31201</v>
      </c>
      <c r="K29" s="208"/>
      <c r="L29" s="208">
        <v>38067</v>
      </c>
      <c r="M29" s="208"/>
      <c r="N29" s="208"/>
      <c r="P29" s="190"/>
    </row>
    <row r="30" spans="1:253" ht="24" customHeight="1">
      <c r="A30" s="209" t="s">
        <v>118</v>
      </c>
      <c r="B30" s="209"/>
      <c r="C30" s="209"/>
      <c r="D30" s="206">
        <v>11</v>
      </c>
      <c r="F30" s="208">
        <v>55777</v>
      </c>
      <c r="G30" s="208"/>
      <c r="H30" s="208">
        <v>59895</v>
      </c>
      <c r="I30" s="208"/>
      <c r="J30" s="208">
        <v>48507</v>
      </c>
      <c r="K30" s="208"/>
      <c r="L30" s="208">
        <v>52190</v>
      </c>
      <c r="M30" s="208"/>
      <c r="N30" s="208"/>
      <c r="P30" s="190"/>
    </row>
    <row r="31" spans="1:253" ht="24" customHeight="1">
      <c r="A31" s="211" t="s">
        <v>105</v>
      </c>
      <c r="B31" s="211"/>
      <c r="C31" s="211"/>
      <c r="F31" s="208">
        <v>64194</v>
      </c>
      <c r="G31" s="208"/>
      <c r="H31" s="208">
        <v>62004</v>
      </c>
      <c r="I31" s="208"/>
      <c r="J31" s="208">
        <v>44641</v>
      </c>
      <c r="K31" s="208"/>
      <c r="L31" s="208">
        <v>44419</v>
      </c>
      <c r="M31" s="208"/>
      <c r="N31" s="208"/>
      <c r="P31" s="190"/>
    </row>
    <row r="32" spans="1:253" ht="24" customHeight="1">
      <c r="A32" s="190" t="s">
        <v>192</v>
      </c>
      <c r="D32" s="206">
        <v>5</v>
      </c>
      <c r="F32" s="208">
        <v>124560</v>
      </c>
      <c r="G32" s="208"/>
      <c r="H32" s="208">
        <v>113404</v>
      </c>
      <c r="I32" s="208"/>
      <c r="J32" s="208">
        <v>87828</v>
      </c>
      <c r="K32" s="208"/>
      <c r="L32" s="208">
        <v>78473</v>
      </c>
      <c r="M32" s="208"/>
      <c r="P32" s="190"/>
    </row>
    <row r="33" spans="1:16" ht="24" customHeight="1">
      <c r="A33" s="190" t="s">
        <v>39</v>
      </c>
      <c r="F33" s="208">
        <v>43352</v>
      </c>
      <c r="G33" s="208"/>
      <c r="H33" s="208">
        <v>31499</v>
      </c>
      <c r="I33" s="208"/>
      <c r="J33" s="208">
        <v>40170</v>
      </c>
      <c r="K33" s="208"/>
      <c r="L33" s="208">
        <v>27131</v>
      </c>
      <c r="M33" s="208"/>
      <c r="P33" s="190"/>
    </row>
    <row r="34" spans="1:16" ht="24" customHeight="1">
      <c r="A34" s="189" t="s">
        <v>19</v>
      </c>
      <c r="B34" s="189"/>
      <c r="C34" s="189"/>
      <c r="F34" s="210">
        <f>SUM(F21:F33)</f>
        <v>545171</v>
      </c>
      <c r="G34" s="208"/>
      <c r="H34" s="210">
        <f>SUM(H21:H33)</f>
        <v>536711</v>
      </c>
      <c r="I34" s="208"/>
      <c r="J34" s="210">
        <f>SUM(J21:J33)</f>
        <v>557220</v>
      </c>
      <c r="K34" s="208"/>
      <c r="L34" s="210">
        <f>SUM(L21:L33)</f>
        <v>550748</v>
      </c>
      <c r="M34" s="208"/>
      <c r="P34" s="190"/>
    </row>
    <row r="35" spans="1:16" ht="24" customHeight="1" thickBot="1">
      <c r="A35" s="189" t="s">
        <v>4</v>
      </c>
      <c r="B35" s="189"/>
      <c r="C35" s="189"/>
      <c r="F35" s="212">
        <f>SUM(F19,F34)</f>
        <v>1960413</v>
      </c>
      <c r="G35" s="208"/>
      <c r="H35" s="212">
        <f>SUM(H19,H34)</f>
        <v>2008425</v>
      </c>
      <c r="I35" s="208"/>
      <c r="J35" s="212">
        <f>SUM(J19,J34)</f>
        <v>1526753</v>
      </c>
      <c r="K35" s="208"/>
      <c r="L35" s="212">
        <f>SUM(L19,L34)</f>
        <v>1578573</v>
      </c>
      <c r="M35" s="208"/>
      <c r="P35" s="190"/>
    </row>
    <row r="36" spans="1:16" ht="24" customHeight="1" thickTop="1">
      <c r="F36" s="213"/>
      <c r="G36" s="213"/>
      <c r="H36" s="214"/>
      <c r="I36" s="213"/>
      <c r="J36" s="213"/>
      <c r="K36" s="213"/>
      <c r="L36" s="213"/>
      <c r="M36" s="213"/>
      <c r="P36" s="190"/>
    </row>
    <row r="37" spans="1:16" ht="24" customHeight="1">
      <c r="A37" s="190" t="s">
        <v>5</v>
      </c>
      <c r="P37" s="190"/>
    </row>
    <row r="38" spans="1:16" ht="24" customHeight="1">
      <c r="A38" s="189" t="s">
        <v>162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P38" s="190"/>
    </row>
    <row r="39" spans="1:16" ht="24" customHeight="1">
      <c r="A39" s="189" t="s">
        <v>66</v>
      </c>
      <c r="B39" s="189"/>
      <c r="C39" s="189"/>
      <c r="D39" s="215"/>
      <c r="E39" s="215"/>
      <c r="F39" s="216"/>
      <c r="G39" s="216"/>
      <c r="H39" s="216"/>
      <c r="I39" s="216"/>
      <c r="J39" s="216"/>
      <c r="K39" s="216"/>
      <c r="L39" s="216"/>
      <c r="M39" s="216"/>
      <c r="P39" s="190"/>
    </row>
    <row r="40" spans="1:16" ht="24" customHeight="1">
      <c r="A40" s="189" t="s">
        <v>237</v>
      </c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P40" s="190"/>
    </row>
    <row r="41" spans="1:16" ht="24" customHeight="1">
      <c r="D41" s="190"/>
      <c r="E41" s="190"/>
      <c r="F41" s="190"/>
      <c r="G41" s="190"/>
      <c r="H41" s="190"/>
      <c r="I41" s="190"/>
      <c r="J41" s="190"/>
      <c r="K41" s="190"/>
      <c r="L41" s="192" t="s">
        <v>129</v>
      </c>
      <c r="M41" s="190"/>
      <c r="N41" s="196"/>
      <c r="P41" s="190"/>
    </row>
    <row r="42" spans="1:16" s="189" customFormat="1" ht="24" customHeight="1">
      <c r="D42" s="193"/>
      <c r="E42" s="193"/>
      <c r="F42" s="226" t="s">
        <v>0</v>
      </c>
      <c r="G42" s="226"/>
      <c r="H42" s="226"/>
      <c r="I42" s="195"/>
      <c r="J42" s="226" t="s">
        <v>33</v>
      </c>
      <c r="K42" s="226"/>
      <c r="L42" s="226"/>
      <c r="M42" s="195"/>
      <c r="N42" s="196"/>
    </row>
    <row r="43" spans="1:16" s="196" customFormat="1" ht="24" customHeight="1">
      <c r="D43" s="197" t="s">
        <v>1</v>
      </c>
      <c r="E43" s="197"/>
      <c r="F43" s="198" t="s">
        <v>238</v>
      </c>
      <c r="G43" s="199"/>
      <c r="H43" s="198" t="s">
        <v>230</v>
      </c>
      <c r="I43" s="200"/>
      <c r="J43" s="198" t="s">
        <v>238</v>
      </c>
      <c r="K43" s="199"/>
      <c r="L43" s="198" t="s">
        <v>230</v>
      </c>
      <c r="M43" s="201"/>
    </row>
    <row r="44" spans="1:16" s="196" customFormat="1" ht="24" customHeight="1">
      <c r="D44" s="197"/>
      <c r="E44" s="197"/>
      <c r="F44" s="202" t="s">
        <v>122</v>
      </c>
      <c r="G44" s="203"/>
      <c r="H44" s="202" t="s">
        <v>123</v>
      </c>
      <c r="I44" s="200"/>
      <c r="J44" s="202" t="s">
        <v>122</v>
      </c>
      <c r="K44" s="203"/>
      <c r="L44" s="202" t="s">
        <v>123</v>
      </c>
      <c r="M44" s="201"/>
      <c r="N44" s="190"/>
    </row>
    <row r="45" spans="1:16" s="196" customFormat="1" ht="24" customHeight="1">
      <c r="D45" s="197"/>
      <c r="E45" s="197"/>
      <c r="F45" s="202" t="s">
        <v>124</v>
      </c>
      <c r="G45" s="203"/>
      <c r="H45" s="204"/>
      <c r="I45" s="200"/>
      <c r="J45" s="202" t="s">
        <v>124</v>
      </c>
      <c r="K45" s="203"/>
      <c r="L45" s="204"/>
      <c r="M45" s="201"/>
      <c r="N45" s="190"/>
    </row>
    <row r="46" spans="1:16" ht="24" customHeight="1">
      <c r="A46" s="189" t="s">
        <v>48</v>
      </c>
      <c r="B46" s="189"/>
      <c r="C46" s="189"/>
      <c r="F46" s="196"/>
      <c r="G46" s="196"/>
      <c r="H46" s="196"/>
      <c r="I46" s="196"/>
      <c r="J46" s="196"/>
      <c r="K46" s="196"/>
      <c r="L46" s="196"/>
      <c r="M46" s="196"/>
      <c r="P46" s="190"/>
    </row>
    <row r="47" spans="1:16" ht="24" customHeight="1">
      <c r="A47" s="189" t="s">
        <v>6</v>
      </c>
      <c r="B47" s="189"/>
      <c r="C47" s="189"/>
      <c r="P47" s="190"/>
    </row>
    <row r="48" spans="1:16" ht="24" customHeight="1">
      <c r="A48" s="190" t="s">
        <v>225</v>
      </c>
      <c r="F48" s="208">
        <v>53593</v>
      </c>
      <c r="G48" s="208"/>
      <c r="H48" s="208">
        <v>31666</v>
      </c>
      <c r="I48" s="208"/>
      <c r="J48" s="208">
        <v>0</v>
      </c>
      <c r="K48" s="208"/>
      <c r="L48" s="208">
        <v>0</v>
      </c>
      <c r="M48" s="208"/>
      <c r="P48" s="217"/>
    </row>
    <row r="49" spans="1:16" ht="24" customHeight="1">
      <c r="A49" s="190" t="s">
        <v>69</v>
      </c>
      <c r="D49" s="206">
        <v>12</v>
      </c>
      <c r="F49" s="208">
        <v>133832</v>
      </c>
      <c r="G49" s="208"/>
      <c r="H49" s="208">
        <v>185459</v>
      </c>
      <c r="I49" s="208"/>
      <c r="J49" s="208">
        <v>102302</v>
      </c>
      <c r="L49" s="208">
        <v>135952</v>
      </c>
      <c r="M49" s="208"/>
      <c r="P49" s="217"/>
    </row>
    <row r="50" spans="1:16" ht="24" customHeight="1">
      <c r="A50" s="190" t="s">
        <v>193</v>
      </c>
      <c r="F50" s="208"/>
      <c r="G50" s="208"/>
      <c r="H50" s="208"/>
      <c r="I50" s="208"/>
      <c r="J50" s="208"/>
      <c r="K50" s="208"/>
      <c r="L50" s="208"/>
      <c r="M50" s="208"/>
      <c r="P50" s="190"/>
    </row>
    <row r="51" spans="1:16" ht="24" customHeight="1">
      <c r="A51" s="190" t="s">
        <v>194</v>
      </c>
      <c r="D51" s="206">
        <v>13</v>
      </c>
      <c r="F51" s="208">
        <v>16268</v>
      </c>
      <c r="G51" s="208"/>
      <c r="H51" s="208">
        <v>18887</v>
      </c>
      <c r="I51" s="208"/>
      <c r="J51" s="208">
        <v>11536</v>
      </c>
      <c r="L51" s="208">
        <v>14438</v>
      </c>
      <c r="M51" s="208"/>
      <c r="P51" s="217"/>
    </row>
    <row r="52" spans="1:16" ht="24" customHeight="1">
      <c r="A52" s="190" t="s">
        <v>195</v>
      </c>
      <c r="D52" s="206">
        <v>5</v>
      </c>
      <c r="F52" s="208">
        <v>460441</v>
      </c>
      <c r="G52" s="208"/>
      <c r="H52" s="208">
        <v>486987</v>
      </c>
      <c r="I52" s="208"/>
      <c r="J52" s="208">
        <v>311796</v>
      </c>
      <c r="K52" s="208"/>
      <c r="L52" s="208">
        <v>339428</v>
      </c>
      <c r="M52" s="208"/>
      <c r="P52" s="217"/>
    </row>
    <row r="53" spans="1:16" ht="24" customHeight="1">
      <c r="A53" s="209" t="s">
        <v>86</v>
      </c>
      <c r="B53" s="209"/>
      <c r="C53" s="209"/>
      <c r="F53" s="208">
        <v>1994</v>
      </c>
      <c r="G53" s="208"/>
      <c r="H53" s="208">
        <v>3667</v>
      </c>
      <c r="I53" s="208"/>
      <c r="J53" s="208">
        <v>0</v>
      </c>
      <c r="K53" s="208"/>
      <c r="L53" s="208">
        <v>0</v>
      </c>
      <c r="M53" s="208"/>
      <c r="P53" s="217"/>
    </row>
    <row r="54" spans="1:16" ht="24" customHeight="1">
      <c r="A54" s="209" t="s">
        <v>40</v>
      </c>
      <c r="B54" s="209"/>
      <c r="C54" s="209"/>
      <c r="D54" s="206">
        <v>14</v>
      </c>
      <c r="F54" s="208">
        <v>48594</v>
      </c>
      <c r="G54" s="208"/>
      <c r="H54" s="208">
        <v>43729</v>
      </c>
      <c r="I54" s="208"/>
      <c r="J54" s="208">
        <v>33589</v>
      </c>
      <c r="K54" s="208"/>
      <c r="L54" s="208">
        <v>29523</v>
      </c>
      <c r="M54" s="208"/>
      <c r="P54" s="217"/>
    </row>
    <row r="55" spans="1:16" ht="24" customHeight="1">
      <c r="A55" s="189" t="s">
        <v>7</v>
      </c>
      <c r="B55" s="189"/>
      <c r="C55" s="189"/>
      <c r="F55" s="210">
        <f>SUM(F48:F54)</f>
        <v>714722</v>
      </c>
      <c r="G55" s="208"/>
      <c r="H55" s="210">
        <f>SUM(H48:H54)</f>
        <v>770395</v>
      </c>
      <c r="I55" s="208"/>
      <c r="J55" s="210">
        <f>SUM(J48:J54)</f>
        <v>459223</v>
      </c>
      <c r="K55" s="208"/>
      <c r="L55" s="210">
        <f>SUM(L48:L54)</f>
        <v>519341</v>
      </c>
      <c r="M55" s="208"/>
      <c r="P55" s="217"/>
    </row>
    <row r="56" spans="1:16" ht="24" customHeight="1">
      <c r="A56" s="189" t="s">
        <v>20</v>
      </c>
      <c r="B56" s="189"/>
      <c r="C56" s="189"/>
      <c r="F56" s="208"/>
      <c r="G56" s="208"/>
      <c r="H56" s="208"/>
      <c r="I56" s="208"/>
      <c r="J56" s="208"/>
      <c r="K56" s="208"/>
      <c r="L56" s="208"/>
      <c r="M56" s="208"/>
      <c r="P56" s="190"/>
    </row>
    <row r="57" spans="1:16" ht="24" customHeight="1">
      <c r="A57" s="137" t="s">
        <v>196</v>
      </c>
      <c r="B57" s="137"/>
      <c r="C57" s="137"/>
      <c r="F57" s="208"/>
      <c r="G57" s="208"/>
      <c r="H57" s="208"/>
      <c r="I57" s="208"/>
      <c r="J57" s="208"/>
      <c r="K57" s="208"/>
      <c r="L57" s="208"/>
      <c r="M57" s="208"/>
      <c r="P57" s="190"/>
    </row>
    <row r="58" spans="1:16" ht="24" customHeight="1">
      <c r="A58" s="137" t="s">
        <v>197</v>
      </c>
      <c r="B58" s="137"/>
      <c r="C58" s="137"/>
      <c r="D58" s="206">
        <v>13</v>
      </c>
      <c r="F58" s="208">
        <v>23637</v>
      </c>
      <c r="G58" s="208"/>
      <c r="H58" s="208">
        <v>27523</v>
      </c>
      <c r="I58" s="208"/>
      <c r="J58" s="208">
        <v>17996</v>
      </c>
      <c r="K58" s="208"/>
      <c r="L58" s="208">
        <v>22383</v>
      </c>
      <c r="M58" s="208"/>
      <c r="P58" s="217"/>
    </row>
    <row r="59" spans="1:16" ht="24" customHeight="1">
      <c r="A59" s="137" t="s">
        <v>114</v>
      </c>
      <c r="B59" s="137"/>
      <c r="C59" s="137"/>
      <c r="D59" s="206">
        <v>15</v>
      </c>
      <c r="F59" s="218">
        <v>301878</v>
      </c>
      <c r="G59" s="208"/>
      <c r="H59" s="218">
        <v>296180</v>
      </c>
      <c r="I59" s="208"/>
      <c r="J59" s="218">
        <v>221109</v>
      </c>
      <c r="K59" s="208"/>
      <c r="L59" s="218">
        <v>220434</v>
      </c>
      <c r="M59" s="208"/>
      <c r="P59" s="217"/>
    </row>
    <row r="60" spans="1:16" ht="24" customHeight="1">
      <c r="A60" s="189" t="s">
        <v>21</v>
      </c>
      <c r="B60" s="189"/>
      <c r="C60" s="189"/>
      <c r="F60" s="218">
        <f>SUM(F57:F59)</f>
        <v>325515</v>
      </c>
      <c r="G60" s="208"/>
      <c r="H60" s="218">
        <f>SUM(H57:H59)</f>
        <v>323703</v>
      </c>
      <c r="I60" s="208"/>
      <c r="J60" s="218">
        <f>SUM(J57:J59)</f>
        <v>239105</v>
      </c>
      <c r="K60" s="208"/>
      <c r="L60" s="218">
        <f>SUM(L57:L59)</f>
        <v>242817</v>
      </c>
      <c r="M60" s="208"/>
      <c r="P60" s="217"/>
    </row>
    <row r="61" spans="1:16" ht="24" customHeight="1">
      <c r="A61" s="189" t="s">
        <v>8</v>
      </c>
      <c r="B61" s="189"/>
      <c r="C61" s="189"/>
      <c r="F61" s="218">
        <f>SUM(F55,F60)</f>
        <v>1040237</v>
      </c>
      <c r="G61" s="208"/>
      <c r="H61" s="218">
        <f>SUM(H55,H60)</f>
        <v>1094098</v>
      </c>
      <c r="I61" s="208"/>
      <c r="J61" s="218">
        <f>SUM(J55,J60)</f>
        <v>698328</v>
      </c>
      <c r="K61" s="208"/>
      <c r="L61" s="218">
        <f>SUM(L55,L60)</f>
        <v>762158</v>
      </c>
      <c r="M61" s="208"/>
      <c r="P61" s="217"/>
    </row>
    <row r="62" spans="1:16" ht="24" customHeight="1">
      <c r="F62" s="213"/>
      <c r="G62" s="213"/>
      <c r="H62" s="213"/>
      <c r="I62" s="213"/>
      <c r="J62" s="213"/>
      <c r="K62" s="213"/>
      <c r="L62" s="213"/>
      <c r="M62" s="213"/>
      <c r="P62" s="190"/>
    </row>
    <row r="63" spans="1:16" ht="24" customHeight="1">
      <c r="A63" s="190" t="s">
        <v>5</v>
      </c>
      <c r="P63" s="190"/>
    </row>
    <row r="64" spans="1:16" ht="24" customHeight="1">
      <c r="A64" s="189" t="s">
        <v>162</v>
      </c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P64" s="190"/>
    </row>
    <row r="65" spans="1:16" ht="24" customHeight="1">
      <c r="A65" s="189" t="s">
        <v>66</v>
      </c>
      <c r="B65" s="189"/>
      <c r="C65" s="189"/>
      <c r="F65" s="213"/>
      <c r="G65" s="213"/>
      <c r="H65" s="213"/>
      <c r="I65" s="213"/>
      <c r="J65" s="213"/>
      <c r="K65" s="213"/>
      <c r="L65" s="213"/>
      <c r="M65" s="213"/>
      <c r="P65" s="190"/>
    </row>
    <row r="66" spans="1:16" ht="24" customHeight="1">
      <c r="A66" s="189" t="s">
        <v>237</v>
      </c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P66" s="190"/>
    </row>
    <row r="67" spans="1:16" ht="24" customHeight="1">
      <c r="D67" s="190"/>
      <c r="E67" s="190"/>
      <c r="F67" s="190"/>
      <c r="G67" s="190"/>
      <c r="H67" s="190"/>
      <c r="I67" s="190"/>
      <c r="J67" s="190"/>
      <c r="K67" s="190"/>
      <c r="L67" s="192" t="s">
        <v>129</v>
      </c>
      <c r="M67" s="190"/>
      <c r="N67" s="196"/>
      <c r="P67" s="190"/>
    </row>
    <row r="68" spans="1:16" s="189" customFormat="1" ht="24" customHeight="1">
      <c r="D68" s="193"/>
      <c r="E68" s="193"/>
      <c r="F68" s="226" t="s">
        <v>0</v>
      </c>
      <c r="G68" s="226"/>
      <c r="H68" s="226"/>
      <c r="I68" s="195"/>
      <c r="J68" s="226" t="s">
        <v>33</v>
      </c>
      <c r="K68" s="226"/>
      <c r="L68" s="226"/>
      <c r="M68" s="195"/>
      <c r="N68" s="196"/>
    </row>
    <row r="69" spans="1:16" s="196" customFormat="1" ht="24" customHeight="1">
      <c r="D69" s="197"/>
      <c r="E69" s="197"/>
      <c r="F69" s="198" t="s">
        <v>238</v>
      </c>
      <c r="G69" s="199"/>
      <c r="H69" s="198" t="s">
        <v>230</v>
      </c>
      <c r="I69" s="200"/>
      <c r="J69" s="198" t="s">
        <v>238</v>
      </c>
      <c r="K69" s="199"/>
      <c r="L69" s="198" t="s">
        <v>230</v>
      </c>
      <c r="M69" s="201"/>
    </row>
    <row r="70" spans="1:16" s="196" customFormat="1" ht="24" customHeight="1">
      <c r="D70" s="197"/>
      <c r="E70" s="197"/>
      <c r="F70" s="202" t="s">
        <v>122</v>
      </c>
      <c r="G70" s="203"/>
      <c r="H70" s="202" t="s">
        <v>123</v>
      </c>
      <c r="I70" s="200"/>
      <c r="J70" s="202" t="s">
        <v>122</v>
      </c>
      <c r="K70" s="203"/>
      <c r="L70" s="202" t="s">
        <v>123</v>
      </c>
      <c r="M70" s="201"/>
      <c r="N70" s="190"/>
    </row>
    <row r="71" spans="1:16" s="196" customFormat="1" ht="24" customHeight="1">
      <c r="D71" s="197"/>
      <c r="E71" s="197"/>
      <c r="F71" s="202" t="s">
        <v>124</v>
      </c>
      <c r="G71" s="203"/>
      <c r="H71" s="204"/>
      <c r="I71" s="200"/>
      <c r="J71" s="202" t="s">
        <v>124</v>
      </c>
      <c r="K71" s="203"/>
      <c r="L71" s="204"/>
      <c r="M71" s="201"/>
      <c r="N71" s="190"/>
    </row>
    <row r="72" spans="1:16" ht="24" customHeight="1">
      <c r="A72" s="189" t="s">
        <v>9</v>
      </c>
      <c r="B72" s="189"/>
      <c r="C72" s="189"/>
      <c r="P72" s="190"/>
    </row>
    <row r="73" spans="1:16" ht="24" customHeight="1">
      <c r="A73" s="190" t="s">
        <v>12</v>
      </c>
      <c r="P73" s="190"/>
    </row>
    <row r="74" spans="1:16" ht="24" customHeight="1">
      <c r="A74" s="219" t="s">
        <v>41</v>
      </c>
      <c r="B74" s="219"/>
      <c r="C74" s="219"/>
      <c r="P74" s="190"/>
    </row>
    <row r="75" spans="1:16" ht="24" customHeight="1" thickBot="1">
      <c r="A75" s="220" t="s">
        <v>163</v>
      </c>
      <c r="B75" s="220"/>
      <c r="C75" s="220"/>
      <c r="F75" s="212">
        <v>340000</v>
      </c>
      <c r="G75" s="208"/>
      <c r="H75" s="212">
        <v>340000</v>
      </c>
      <c r="I75" s="208"/>
      <c r="J75" s="212">
        <v>340000</v>
      </c>
      <c r="K75" s="208"/>
      <c r="L75" s="212">
        <v>340000</v>
      </c>
      <c r="M75" s="208"/>
      <c r="P75" s="217"/>
    </row>
    <row r="76" spans="1:16" ht="24" customHeight="1" thickTop="1">
      <c r="A76" s="220" t="s">
        <v>97</v>
      </c>
      <c r="B76" s="220"/>
      <c r="C76" s="220"/>
      <c r="M76" s="208"/>
      <c r="P76" s="190"/>
    </row>
    <row r="77" spans="1:16" ht="24" customHeight="1">
      <c r="A77" s="220" t="s">
        <v>163</v>
      </c>
      <c r="F77" s="208">
        <v>340000</v>
      </c>
      <c r="G77" s="190"/>
      <c r="H77" s="208">
        <v>340000</v>
      </c>
      <c r="I77" s="208"/>
      <c r="J77" s="208">
        <v>340000</v>
      </c>
      <c r="K77" s="190"/>
      <c r="L77" s="208">
        <v>340000</v>
      </c>
      <c r="M77" s="208"/>
      <c r="P77" s="217"/>
    </row>
    <row r="78" spans="1:16" ht="24" customHeight="1">
      <c r="A78" s="190" t="s">
        <v>59</v>
      </c>
      <c r="F78" s="208">
        <v>424318</v>
      </c>
      <c r="G78" s="190"/>
      <c r="H78" s="208">
        <v>424318</v>
      </c>
      <c r="I78" s="208"/>
      <c r="J78" s="208">
        <v>424318</v>
      </c>
      <c r="K78" s="190"/>
      <c r="L78" s="208">
        <v>424318</v>
      </c>
      <c r="M78" s="208"/>
      <c r="P78" s="217"/>
    </row>
    <row r="79" spans="1:16" ht="24" customHeight="1">
      <c r="A79" s="190" t="s">
        <v>164</v>
      </c>
      <c r="F79" s="208"/>
      <c r="G79" s="208"/>
      <c r="H79" s="208"/>
      <c r="I79" s="208"/>
      <c r="J79" s="208"/>
      <c r="K79" s="208"/>
      <c r="L79" s="208"/>
      <c r="M79" s="208"/>
      <c r="P79" s="190"/>
    </row>
    <row r="80" spans="1:16" ht="24" customHeight="1">
      <c r="A80" s="190" t="s">
        <v>165</v>
      </c>
      <c r="F80" s="208">
        <v>-22215</v>
      </c>
      <c r="G80" s="208"/>
      <c r="H80" s="208">
        <v>-22215</v>
      </c>
      <c r="I80" s="208"/>
      <c r="J80" s="208">
        <v>0</v>
      </c>
      <c r="K80" s="208"/>
      <c r="L80" s="208">
        <v>0</v>
      </c>
      <c r="M80" s="208"/>
      <c r="P80" s="217"/>
    </row>
    <row r="81" spans="1:16" ht="24" customHeight="1">
      <c r="A81" s="190" t="s">
        <v>166</v>
      </c>
      <c r="F81" s="208"/>
      <c r="G81" s="208"/>
      <c r="H81" s="208"/>
      <c r="I81" s="208"/>
      <c r="J81" s="208"/>
      <c r="K81" s="208"/>
      <c r="L81" s="208"/>
      <c r="M81" s="208"/>
      <c r="P81" s="190"/>
    </row>
    <row r="82" spans="1:16" ht="24" customHeight="1">
      <c r="A82" s="190" t="s">
        <v>113</v>
      </c>
      <c r="F82" s="208">
        <v>-22548</v>
      </c>
      <c r="G82" s="208"/>
      <c r="H82" s="208">
        <v>-22548</v>
      </c>
      <c r="I82" s="208"/>
      <c r="J82" s="208">
        <v>0</v>
      </c>
      <c r="K82" s="208"/>
      <c r="L82" s="208">
        <v>0</v>
      </c>
      <c r="M82" s="208"/>
      <c r="P82" s="217"/>
    </row>
    <row r="83" spans="1:16" ht="24" customHeight="1">
      <c r="A83" s="190" t="s">
        <v>28</v>
      </c>
      <c r="F83" s="208"/>
      <c r="G83" s="208"/>
      <c r="H83" s="208"/>
      <c r="I83" s="208"/>
      <c r="J83" s="208"/>
      <c r="K83" s="208"/>
      <c r="L83" s="208"/>
      <c r="M83" s="208"/>
      <c r="P83" s="190"/>
    </row>
    <row r="84" spans="1:16" ht="24" customHeight="1">
      <c r="A84" s="190" t="s">
        <v>42</v>
      </c>
      <c r="F84" s="208">
        <f>CECE1!K29</f>
        <v>16700</v>
      </c>
      <c r="G84" s="208"/>
      <c r="H84" s="208">
        <v>16700</v>
      </c>
      <c r="I84" s="208"/>
      <c r="J84" s="208">
        <f>CECE2!G18</f>
        <v>16700</v>
      </c>
      <c r="K84" s="208"/>
      <c r="L84" s="208">
        <v>16700</v>
      </c>
      <c r="M84" s="208"/>
      <c r="P84" s="217"/>
    </row>
    <row r="85" spans="1:16" ht="24" customHeight="1">
      <c r="A85" s="190" t="s">
        <v>87</v>
      </c>
      <c r="B85" s="137"/>
      <c r="C85" s="137"/>
      <c r="F85" s="208">
        <f>CECE1!M29</f>
        <v>178938</v>
      </c>
      <c r="G85" s="208"/>
      <c r="H85" s="208">
        <v>172989</v>
      </c>
      <c r="I85" s="208"/>
      <c r="J85" s="208">
        <f>CECE2!I18</f>
        <v>47407</v>
      </c>
      <c r="K85" s="208"/>
      <c r="L85" s="208">
        <v>35397</v>
      </c>
      <c r="M85" s="208"/>
      <c r="P85" s="217"/>
    </row>
    <row r="86" spans="1:16" ht="24" customHeight="1">
      <c r="A86" s="190" t="s">
        <v>70</v>
      </c>
      <c r="F86" s="208"/>
      <c r="G86" s="208"/>
      <c r="H86" s="208"/>
      <c r="I86" s="208"/>
      <c r="J86" s="208"/>
      <c r="K86" s="208"/>
      <c r="L86" s="208"/>
      <c r="M86" s="208"/>
      <c r="P86" s="190"/>
    </row>
    <row r="87" spans="1:16" ht="24" customHeight="1">
      <c r="A87" s="190" t="s">
        <v>198</v>
      </c>
      <c r="B87" s="137"/>
      <c r="C87" s="137"/>
      <c r="F87" s="218">
        <f>CECE1!O29</f>
        <v>-52</v>
      </c>
      <c r="G87" s="208"/>
      <c r="H87" s="218">
        <v>-95</v>
      </c>
      <c r="I87" s="208"/>
      <c r="J87" s="218">
        <v>0</v>
      </c>
      <c r="K87" s="208"/>
      <c r="L87" s="218">
        <v>0</v>
      </c>
      <c r="M87" s="208"/>
      <c r="P87" s="217"/>
    </row>
    <row r="88" spans="1:16" ht="24" customHeight="1">
      <c r="A88" s="190" t="s">
        <v>34</v>
      </c>
      <c r="F88" s="208">
        <f>SUM(F77:F87)</f>
        <v>915141</v>
      </c>
      <c r="G88" s="208"/>
      <c r="H88" s="208">
        <f>SUM(H77:H87)</f>
        <v>909149</v>
      </c>
      <c r="I88" s="208"/>
      <c r="J88" s="208">
        <f>SUM(J77:J87)</f>
        <v>828425</v>
      </c>
      <c r="K88" s="208"/>
      <c r="L88" s="208">
        <f>SUM(L77:L87)</f>
        <v>816415</v>
      </c>
      <c r="M88" s="208"/>
      <c r="P88" s="217"/>
    </row>
    <row r="89" spans="1:16" ht="24" customHeight="1">
      <c r="A89" s="211" t="s">
        <v>71</v>
      </c>
      <c r="B89" s="211"/>
      <c r="C89" s="211"/>
      <c r="F89" s="218">
        <f>CECE1!S29</f>
        <v>5035</v>
      </c>
      <c r="G89" s="208"/>
      <c r="H89" s="218">
        <v>5178</v>
      </c>
      <c r="I89" s="208"/>
      <c r="J89" s="218">
        <v>0</v>
      </c>
      <c r="K89" s="208"/>
      <c r="L89" s="218">
        <v>0</v>
      </c>
      <c r="M89" s="208"/>
      <c r="P89" s="217"/>
    </row>
    <row r="90" spans="1:16" ht="24" customHeight="1">
      <c r="A90" s="189" t="s">
        <v>26</v>
      </c>
      <c r="B90" s="189"/>
      <c r="C90" s="189"/>
      <c r="F90" s="218">
        <f>SUM(F88:F89)</f>
        <v>920176</v>
      </c>
      <c r="G90" s="208"/>
      <c r="H90" s="218">
        <f>SUM(H88:H89)</f>
        <v>914327</v>
      </c>
      <c r="I90" s="208"/>
      <c r="J90" s="218">
        <f>SUM(J88:J89)</f>
        <v>828425</v>
      </c>
      <c r="K90" s="208"/>
      <c r="L90" s="218">
        <f>SUM(L88:L89)</f>
        <v>816415</v>
      </c>
      <c r="M90" s="208"/>
      <c r="P90" s="217"/>
    </row>
    <row r="91" spans="1:16" ht="24" customHeight="1" thickBot="1">
      <c r="A91" s="189" t="s">
        <v>10</v>
      </c>
      <c r="B91" s="189"/>
      <c r="C91" s="189"/>
      <c r="F91" s="212">
        <f>+F90+F61</f>
        <v>1960413</v>
      </c>
      <c r="G91" s="208"/>
      <c r="H91" s="212">
        <f>+H90+H61</f>
        <v>2008425</v>
      </c>
      <c r="I91" s="208"/>
      <c r="J91" s="212">
        <f>+J90+J61</f>
        <v>1526753</v>
      </c>
      <c r="K91" s="208"/>
      <c r="L91" s="212">
        <f>+L90+L61</f>
        <v>1578573</v>
      </c>
      <c r="M91" s="208"/>
      <c r="P91" s="217"/>
    </row>
    <row r="92" spans="1:16" ht="24" customHeight="1" thickTop="1">
      <c r="F92" s="208"/>
      <c r="G92" s="208"/>
      <c r="H92" s="208"/>
      <c r="I92" s="208"/>
      <c r="J92" s="208"/>
      <c r="K92" s="208"/>
      <c r="L92" s="208"/>
      <c r="M92" s="208"/>
      <c r="P92" s="190"/>
    </row>
    <row r="93" spans="1:16" ht="24" customHeight="1">
      <c r="A93" s="190" t="s">
        <v>5</v>
      </c>
      <c r="F93" s="221"/>
      <c r="G93" s="221"/>
      <c r="H93" s="221"/>
      <c r="I93" s="221"/>
      <c r="J93" s="221"/>
      <c r="K93" s="221"/>
      <c r="L93" s="221"/>
      <c r="P93" s="190"/>
    </row>
    <row r="94" spans="1:16" ht="24" customHeight="1">
      <c r="P94" s="190"/>
    </row>
    <row r="95" spans="1:16" ht="24" customHeight="1">
      <c r="P95" s="190"/>
    </row>
    <row r="96" spans="1:16" ht="24" customHeight="1">
      <c r="A96" s="222"/>
      <c r="B96" s="222"/>
      <c r="C96" s="190" t="s">
        <v>11</v>
      </c>
      <c r="F96" s="223"/>
      <c r="G96" s="223"/>
      <c r="H96" s="223"/>
      <c r="I96" s="71"/>
      <c r="J96" s="71"/>
      <c r="K96" s="70"/>
      <c r="L96" s="190" t="s">
        <v>11</v>
      </c>
      <c r="P96" s="190"/>
    </row>
    <row r="97" spans="1:16" ht="24" customHeight="1">
      <c r="A97" s="225" t="s">
        <v>216</v>
      </c>
      <c r="B97" s="225"/>
      <c r="C97" s="224"/>
      <c r="D97" s="190"/>
      <c r="F97" s="225" t="s">
        <v>236</v>
      </c>
      <c r="G97" s="225"/>
      <c r="H97" s="225"/>
      <c r="I97" s="225"/>
      <c r="J97" s="225"/>
      <c r="K97" s="70"/>
      <c r="L97" s="70"/>
      <c r="P97" s="190"/>
    </row>
    <row r="98" spans="1:16" ht="24" customHeight="1">
      <c r="D98" s="209"/>
      <c r="E98" s="190"/>
      <c r="P98" s="190"/>
    </row>
    <row r="99" spans="1:16" ht="24" customHeight="1">
      <c r="P99" s="190"/>
    </row>
    <row r="100" spans="1:16" ht="24" customHeight="1">
      <c r="P100" s="190"/>
    </row>
    <row r="101" spans="1:16" ht="24" customHeight="1">
      <c r="P101" s="190"/>
    </row>
    <row r="102" spans="1:16" ht="24" customHeight="1">
      <c r="P102" s="190"/>
    </row>
  </sheetData>
  <mergeCells count="8">
    <mergeCell ref="A97:B97"/>
    <mergeCell ref="F97:J97"/>
    <mergeCell ref="F5:H5"/>
    <mergeCell ref="J5:L5"/>
    <mergeCell ref="F42:H42"/>
    <mergeCell ref="J42:L42"/>
    <mergeCell ref="F68:H68"/>
    <mergeCell ref="J68:L68"/>
  </mergeCells>
  <printOptions horizontalCentered="1" gridLinesSet="0"/>
  <pageMargins left="0.66" right="0.196850393700787" top="0.78740157480314998" bottom="0.196850393700787" header="0.28000000000000003" footer="0.196850393700787"/>
  <pageSetup paperSize="9" scale="74" fitToHeight="3" orientation="portrait" r:id="rId1"/>
  <headerFooter alignWithMargins="0"/>
  <rowBreaks count="2" manualBreakCount="2">
    <brk id="37" max="13" man="1"/>
    <brk id="6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M119"/>
  <sheetViews>
    <sheetView showGridLines="0" view="pageBreakPreview" topLeftCell="A106" zoomScale="80" zoomScaleNormal="80" zoomScaleSheetLayoutView="80" workbookViewId="0">
      <selection activeCell="A73" sqref="A73"/>
    </sheetView>
  </sheetViews>
  <sheetFormatPr defaultColWidth="10.5703125" defaultRowHeight="24" customHeight="1"/>
  <cols>
    <col min="1" max="1" width="51.85546875" style="146" customWidth="1"/>
    <col min="2" max="2" width="6.5703125" style="152" customWidth="1"/>
    <col min="3" max="3" width="2.42578125" style="152" customWidth="1"/>
    <col min="4" max="4" width="14.7109375" style="165" customWidth="1"/>
    <col min="5" max="5" width="0.85546875" style="165" customWidth="1"/>
    <col min="6" max="6" width="14.7109375" style="165" customWidth="1"/>
    <col min="7" max="7" width="0.85546875" style="165" customWidth="1"/>
    <col min="8" max="8" width="14.7109375" style="165" customWidth="1"/>
    <col min="9" max="9" width="0.85546875" style="165" customWidth="1"/>
    <col min="10" max="10" width="14.7109375" style="165" customWidth="1"/>
    <col min="11" max="11" width="1.42578125" style="146" customWidth="1"/>
    <col min="12" max="16384" width="10.5703125" style="146"/>
  </cols>
  <sheetData>
    <row r="1" spans="1:11" ht="24" customHeight="1">
      <c r="H1" s="227" t="s">
        <v>125</v>
      </c>
      <c r="I1" s="227"/>
      <c r="J1" s="227"/>
    </row>
    <row r="2" spans="1:11" ht="24" customHeight="1">
      <c r="A2" s="147" t="s">
        <v>162</v>
      </c>
      <c r="J2" s="65"/>
    </row>
    <row r="3" spans="1:11" ht="24" customHeight="1">
      <c r="A3" s="188" t="s">
        <v>72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4" customHeight="1">
      <c r="A4" s="63" t="s">
        <v>229</v>
      </c>
      <c r="B4" s="155"/>
      <c r="C4" s="155"/>
      <c r="D4" s="167"/>
      <c r="E4" s="167"/>
      <c r="F4" s="167"/>
      <c r="G4" s="167"/>
      <c r="H4" s="167"/>
      <c r="I4" s="167"/>
      <c r="J4" s="167"/>
    </row>
    <row r="5" spans="1:11" ht="24" customHeight="1">
      <c r="B5" s="155"/>
      <c r="C5" s="155"/>
      <c r="D5" s="167"/>
      <c r="E5" s="167"/>
      <c r="F5" s="167"/>
      <c r="G5" s="167"/>
      <c r="I5" s="167"/>
      <c r="J5" s="64" t="s">
        <v>159</v>
      </c>
    </row>
    <row r="6" spans="1:11" s="147" customFormat="1" ht="24" customHeight="1">
      <c r="B6" s="148"/>
      <c r="C6" s="148"/>
      <c r="D6" s="228" t="s">
        <v>0</v>
      </c>
      <c r="E6" s="228"/>
      <c r="F6" s="228"/>
      <c r="G6" s="166"/>
      <c r="H6" s="228" t="s">
        <v>33</v>
      </c>
      <c r="I6" s="228"/>
      <c r="J6" s="228"/>
    </row>
    <row r="7" spans="1:11" ht="24" customHeight="1">
      <c r="B7" s="149" t="s">
        <v>1</v>
      </c>
      <c r="C7" s="159"/>
      <c r="D7" s="150">
        <v>2564</v>
      </c>
      <c r="E7" s="150"/>
      <c r="F7" s="150">
        <v>2563</v>
      </c>
      <c r="G7" s="151"/>
      <c r="H7" s="150">
        <v>2564</v>
      </c>
      <c r="I7" s="150"/>
      <c r="J7" s="150">
        <v>2563</v>
      </c>
    </row>
    <row r="8" spans="1:11" s="1" customFormat="1" ht="24" customHeight="1">
      <c r="A8" s="2" t="s">
        <v>73</v>
      </c>
      <c r="C8" s="3"/>
      <c r="D8" s="23"/>
      <c r="E8" s="24"/>
      <c r="F8" s="23"/>
      <c r="G8" s="25"/>
      <c r="H8" s="26"/>
      <c r="I8" s="24"/>
      <c r="J8" s="26"/>
      <c r="K8" s="4"/>
    </row>
    <row r="9" spans="1:11" ht="24" customHeight="1">
      <c r="A9" s="147" t="s">
        <v>22</v>
      </c>
    </row>
    <row r="10" spans="1:11" ht="24" customHeight="1">
      <c r="A10" s="146" t="s">
        <v>107</v>
      </c>
      <c r="D10" s="154">
        <v>377969</v>
      </c>
      <c r="E10" s="153"/>
      <c r="F10" s="154">
        <v>438238</v>
      </c>
      <c r="G10" s="153"/>
      <c r="H10" s="154">
        <v>230883</v>
      </c>
      <c r="I10" s="153">
        <v>0</v>
      </c>
      <c r="J10" s="154">
        <v>252071</v>
      </c>
    </row>
    <row r="11" spans="1:11" ht="24" customHeight="1">
      <c r="A11" s="146" t="s">
        <v>43</v>
      </c>
      <c r="D11" s="154"/>
      <c r="E11" s="153"/>
      <c r="F11" s="154"/>
      <c r="G11" s="153"/>
      <c r="H11" s="154"/>
      <c r="I11" s="153"/>
      <c r="J11" s="154"/>
    </row>
    <row r="12" spans="1:11" ht="24" customHeight="1">
      <c r="A12" s="146" t="s">
        <v>120</v>
      </c>
      <c r="B12" s="152">
        <v>7</v>
      </c>
      <c r="D12" s="154">
        <v>0</v>
      </c>
      <c r="E12" s="153"/>
      <c r="F12" s="154">
        <v>0</v>
      </c>
      <c r="G12" s="153"/>
      <c r="H12" s="154">
        <v>31998</v>
      </c>
      <c r="I12" s="153"/>
      <c r="J12" s="154">
        <v>79298</v>
      </c>
    </row>
    <row r="13" spans="1:11" ht="24" customHeight="1">
      <c r="A13" s="146" t="s">
        <v>155</v>
      </c>
      <c r="D13" s="154">
        <v>5392</v>
      </c>
      <c r="E13" s="153"/>
      <c r="F13" s="154">
        <v>1824</v>
      </c>
      <c r="G13" s="153"/>
      <c r="H13" s="154">
        <v>21409</v>
      </c>
      <c r="I13" s="153"/>
      <c r="J13" s="154">
        <f>325+16684</f>
        <v>17009</v>
      </c>
    </row>
    <row r="14" spans="1:11" ht="24" customHeight="1">
      <c r="A14" s="147" t="s">
        <v>23</v>
      </c>
      <c r="D14" s="12">
        <f>SUM(D10:D13)</f>
        <v>383361</v>
      </c>
      <c r="E14" s="153"/>
      <c r="F14" s="12">
        <f>SUM(F10:F13)</f>
        <v>440062</v>
      </c>
      <c r="G14" s="153"/>
      <c r="H14" s="12">
        <f>SUM(H10:H13)</f>
        <v>284290</v>
      </c>
      <c r="I14" s="153"/>
      <c r="J14" s="12">
        <f>SUM(J10:J13)</f>
        <v>348378</v>
      </c>
    </row>
    <row r="15" spans="1:11" ht="24" customHeight="1">
      <c r="A15" s="147" t="s">
        <v>24</v>
      </c>
      <c r="D15" s="153"/>
      <c r="E15" s="153"/>
      <c r="F15" s="153"/>
      <c r="G15" s="153"/>
      <c r="H15" s="153"/>
      <c r="I15" s="153"/>
      <c r="J15" s="153"/>
    </row>
    <row r="16" spans="1:11" ht="24" customHeight="1">
      <c r="A16" s="146" t="s">
        <v>115</v>
      </c>
      <c r="D16" s="153">
        <v>280597</v>
      </c>
      <c r="E16" s="153"/>
      <c r="F16" s="153">
        <v>313476</v>
      </c>
      <c r="G16" s="153">
        <v>0</v>
      </c>
      <c r="H16" s="153">
        <v>178420</v>
      </c>
      <c r="I16" s="153">
        <v>0</v>
      </c>
      <c r="J16" s="153">
        <v>187837</v>
      </c>
    </row>
    <row r="17" spans="1:11" ht="24" customHeight="1">
      <c r="A17" s="146" t="s">
        <v>52</v>
      </c>
      <c r="D17" s="53">
        <v>79976</v>
      </c>
      <c r="E17" s="53"/>
      <c r="F17" s="53">
        <v>76545</v>
      </c>
      <c r="G17" s="53">
        <v>0</v>
      </c>
      <c r="H17" s="53">
        <v>67902</v>
      </c>
      <c r="I17" s="53">
        <v>0</v>
      </c>
      <c r="J17" s="53">
        <v>63942</v>
      </c>
    </row>
    <row r="18" spans="1:11" ht="24" customHeight="1">
      <c r="A18" s="147" t="s">
        <v>25</v>
      </c>
      <c r="D18" s="12">
        <f>SUM(D16:D17)</f>
        <v>360573</v>
      </c>
      <c r="E18" s="153"/>
      <c r="F18" s="12">
        <f>SUM(F16:F17)</f>
        <v>390021</v>
      </c>
      <c r="G18" s="153"/>
      <c r="H18" s="12">
        <f>SUM(H16:H17)</f>
        <v>246322</v>
      </c>
      <c r="I18" s="153"/>
      <c r="J18" s="12">
        <f>SUM(J16:J17)</f>
        <v>251779</v>
      </c>
    </row>
    <row r="19" spans="1:11" ht="24" customHeight="1">
      <c r="A19" s="147" t="s">
        <v>250</v>
      </c>
      <c r="D19" s="181">
        <f>SUM(D14-D18)</f>
        <v>22788</v>
      </c>
      <c r="E19" s="57"/>
      <c r="F19" s="181">
        <f>SUM(F14-F18)</f>
        <v>50041</v>
      </c>
      <c r="G19" s="57"/>
      <c r="H19" s="181">
        <f>SUM(H14-H18)</f>
        <v>37968</v>
      </c>
      <c r="I19" s="57"/>
      <c r="J19" s="181">
        <f>SUM(J14-J18)</f>
        <v>96599</v>
      </c>
    </row>
    <row r="20" spans="1:11" ht="24" customHeight="1">
      <c r="A20" s="146" t="s">
        <v>109</v>
      </c>
      <c r="D20" s="153">
        <v>77</v>
      </c>
      <c r="E20" s="153"/>
      <c r="F20" s="153">
        <v>1650</v>
      </c>
      <c r="G20" s="153">
        <v>0</v>
      </c>
      <c r="H20" s="153">
        <v>0</v>
      </c>
      <c r="I20" s="153">
        <v>0</v>
      </c>
      <c r="J20" s="153">
        <v>0</v>
      </c>
    </row>
    <row r="21" spans="1:11" s="142" customFormat="1" ht="24" customHeight="1">
      <c r="A21" s="146" t="s">
        <v>203</v>
      </c>
      <c r="B21" s="152"/>
      <c r="C21" s="152"/>
      <c r="D21" s="153">
        <v>1989</v>
      </c>
      <c r="E21" s="153"/>
      <c r="F21" s="153">
        <v>2377</v>
      </c>
      <c r="G21" s="153"/>
      <c r="H21" s="153">
        <v>2707</v>
      </c>
      <c r="I21" s="153"/>
      <c r="J21" s="153">
        <v>2906</v>
      </c>
    </row>
    <row r="22" spans="1:11" s="142" customFormat="1" ht="24" customHeight="1">
      <c r="A22" s="146" t="s">
        <v>204</v>
      </c>
      <c r="B22" s="152"/>
      <c r="C22" s="152"/>
      <c r="D22" s="157">
        <v>-1008</v>
      </c>
      <c r="E22" s="154"/>
      <c r="F22" s="157">
        <v>-659</v>
      </c>
      <c r="G22" s="154">
        <v>0</v>
      </c>
      <c r="H22" s="157">
        <v>-393</v>
      </c>
      <c r="I22" s="154">
        <v>0</v>
      </c>
      <c r="J22" s="157">
        <v>-391</v>
      </c>
    </row>
    <row r="23" spans="1:11" ht="24" customHeight="1">
      <c r="A23" s="18" t="s">
        <v>185</v>
      </c>
      <c r="D23" s="181">
        <f>SUM(D19:D22)</f>
        <v>23846</v>
      </c>
      <c r="E23" s="181"/>
      <c r="F23" s="181">
        <f>SUM(F19:F22)</f>
        <v>53409</v>
      </c>
      <c r="G23" s="181"/>
      <c r="H23" s="181">
        <f>SUM(H19:H22)</f>
        <v>40282</v>
      </c>
      <c r="I23" s="181"/>
      <c r="J23" s="181">
        <f>SUM(J19:J22)</f>
        <v>99114</v>
      </c>
    </row>
    <row r="24" spans="1:11" ht="24" customHeight="1">
      <c r="A24" s="146" t="s">
        <v>184</v>
      </c>
      <c r="B24" s="152">
        <v>16</v>
      </c>
      <c r="D24" s="59">
        <v>-5270</v>
      </c>
      <c r="E24" s="60"/>
      <c r="F24" s="59">
        <v>-9514</v>
      </c>
      <c r="G24" s="60">
        <v>0</v>
      </c>
      <c r="H24" s="59">
        <v>-2176</v>
      </c>
      <c r="I24" s="60">
        <v>0</v>
      </c>
      <c r="J24" s="59">
        <v>-3655</v>
      </c>
    </row>
    <row r="25" spans="1:11" ht="24" customHeight="1">
      <c r="A25" s="176" t="s">
        <v>126</v>
      </c>
      <c r="D25" s="157">
        <f>SUM(D23:D24)</f>
        <v>18576</v>
      </c>
      <c r="E25" s="57"/>
      <c r="F25" s="58">
        <f>SUM(F23:F24)</f>
        <v>43895</v>
      </c>
      <c r="G25" s="57"/>
      <c r="H25" s="58">
        <f>SUM(H23:H24)</f>
        <v>38106</v>
      </c>
      <c r="I25" s="57"/>
      <c r="J25" s="58">
        <f>SUM(J23:J24)</f>
        <v>95459</v>
      </c>
    </row>
    <row r="26" spans="1:11" s="158" customFormat="1" ht="24" customHeight="1">
      <c r="A26" s="66"/>
      <c r="B26" s="177"/>
      <c r="C26" s="177"/>
      <c r="D26" s="154"/>
      <c r="E26" s="154"/>
      <c r="F26" s="154"/>
      <c r="G26" s="154"/>
      <c r="H26" s="154"/>
      <c r="I26" s="154"/>
      <c r="J26" s="154"/>
      <c r="K26" s="154"/>
    </row>
    <row r="27" spans="1:11" s="158" customFormat="1" ht="24" customHeight="1">
      <c r="A27" s="144" t="s">
        <v>205</v>
      </c>
      <c r="B27" s="177"/>
      <c r="C27" s="177"/>
      <c r="D27" s="154"/>
      <c r="E27" s="154"/>
      <c r="F27" s="154"/>
      <c r="G27" s="154"/>
      <c r="H27" s="154"/>
      <c r="I27" s="154"/>
      <c r="J27" s="154"/>
      <c r="K27" s="154"/>
    </row>
    <row r="28" spans="1:11" s="158" customFormat="1" ht="24" customHeight="1">
      <c r="A28" s="66" t="s">
        <v>206</v>
      </c>
      <c r="B28" s="177"/>
      <c r="C28" s="177"/>
      <c r="D28" s="154"/>
      <c r="E28" s="154"/>
      <c r="F28" s="154"/>
      <c r="G28" s="154"/>
      <c r="H28" s="154"/>
      <c r="I28" s="154"/>
      <c r="J28" s="154"/>
      <c r="K28" s="154"/>
    </row>
    <row r="29" spans="1:11" s="162" customFormat="1" ht="24" customHeight="1">
      <c r="A29" s="163" t="s">
        <v>207</v>
      </c>
      <c r="B29" s="161"/>
      <c r="D29" s="153"/>
      <c r="E29" s="165"/>
      <c r="F29" s="153"/>
      <c r="G29" s="165"/>
      <c r="H29" s="154"/>
      <c r="I29" s="154"/>
      <c r="J29" s="154"/>
    </row>
    <row r="30" spans="1:11" s="162" customFormat="1" ht="24" customHeight="1">
      <c r="A30" s="171" t="s">
        <v>208</v>
      </c>
      <c r="B30" s="161"/>
      <c r="D30" s="101">
        <v>16</v>
      </c>
      <c r="E30" s="165"/>
      <c r="F30" s="59">
        <v>-88</v>
      </c>
      <c r="G30" s="165"/>
      <c r="H30" s="59">
        <v>0</v>
      </c>
      <c r="I30" s="153"/>
      <c r="J30" s="59">
        <v>0</v>
      </c>
    </row>
    <row r="31" spans="1:11" s="162" customFormat="1" ht="24" customHeight="1">
      <c r="A31" s="145" t="s">
        <v>127</v>
      </c>
      <c r="B31" s="161"/>
      <c r="D31" s="58">
        <f>SUM(D30)</f>
        <v>16</v>
      </c>
      <c r="E31" s="164"/>
      <c r="F31" s="58">
        <f>SUM(F30)</f>
        <v>-88</v>
      </c>
      <c r="G31" s="164"/>
      <c r="H31" s="58">
        <f>SUM(H30)</f>
        <v>0</v>
      </c>
      <c r="I31" s="153"/>
      <c r="J31" s="58">
        <f>SUM(J30)</f>
        <v>0</v>
      </c>
    </row>
    <row r="32" spans="1:11" s="162" customFormat="1" ht="24" customHeight="1">
      <c r="A32" s="163"/>
      <c r="B32" s="163"/>
      <c r="D32" s="164"/>
      <c r="E32" s="164"/>
      <c r="F32" s="164"/>
      <c r="G32" s="164"/>
      <c r="H32" s="164"/>
      <c r="I32" s="153"/>
      <c r="J32" s="164"/>
    </row>
    <row r="33" spans="1:13" s="162" customFormat="1" ht="24" customHeight="1" thickBot="1">
      <c r="A33" s="160" t="s">
        <v>128</v>
      </c>
      <c r="B33" s="163"/>
      <c r="D33" s="156">
        <f>SUM(D25,D31)</f>
        <v>18592</v>
      </c>
      <c r="E33" s="164"/>
      <c r="F33" s="156">
        <f>SUM(F25,F31)</f>
        <v>43807</v>
      </c>
      <c r="G33" s="164"/>
      <c r="H33" s="156">
        <f>SUM(H25,H31)</f>
        <v>38106</v>
      </c>
      <c r="I33" s="153"/>
      <c r="J33" s="156">
        <f>SUM(J25,J31)</f>
        <v>95459</v>
      </c>
    </row>
    <row r="34" spans="1:13" s="162" customFormat="1" ht="24" customHeight="1" thickTop="1">
      <c r="A34" s="160"/>
      <c r="B34" s="163"/>
      <c r="D34" s="51"/>
      <c r="E34" s="164"/>
      <c r="F34" s="154"/>
      <c r="G34" s="164"/>
      <c r="H34" s="51"/>
      <c r="I34" s="153"/>
      <c r="J34" s="154"/>
    </row>
    <row r="35" spans="1:13" s="162" customFormat="1" ht="24" customHeight="1">
      <c r="A35" s="146" t="s">
        <v>5</v>
      </c>
      <c r="B35" s="163"/>
      <c r="D35" s="164"/>
      <c r="E35" s="164"/>
      <c r="F35" s="164"/>
      <c r="G35" s="164"/>
      <c r="H35" s="164"/>
      <c r="I35" s="164"/>
      <c r="J35" s="164"/>
    </row>
    <row r="36" spans="1:13" ht="24" customHeight="1">
      <c r="H36" s="227" t="s">
        <v>125</v>
      </c>
      <c r="I36" s="227"/>
      <c r="J36" s="227"/>
    </row>
    <row r="37" spans="1:13" ht="24" customHeight="1">
      <c r="A37" s="147" t="s">
        <v>162</v>
      </c>
      <c r="J37" s="187"/>
    </row>
    <row r="38" spans="1:13" ht="24" customHeight="1">
      <c r="A38" s="188" t="s">
        <v>209</v>
      </c>
      <c r="B38" s="147"/>
      <c r="C38" s="147"/>
      <c r="D38" s="147"/>
      <c r="E38" s="147"/>
      <c r="F38" s="147"/>
      <c r="G38" s="147"/>
      <c r="H38" s="147"/>
      <c r="I38" s="187"/>
      <c r="J38" s="147"/>
      <c r="K38" s="147"/>
    </row>
    <row r="39" spans="1:13" ht="24" customHeight="1">
      <c r="A39" s="63" t="s">
        <v>229</v>
      </c>
      <c r="B39" s="155"/>
      <c r="C39" s="155"/>
      <c r="D39" s="167"/>
      <c r="E39" s="167"/>
      <c r="F39" s="167"/>
      <c r="G39" s="167"/>
      <c r="H39" s="167"/>
      <c r="J39" s="167"/>
    </row>
    <row r="40" spans="1:13" ht="24" customHeight="1">
      <c r="B40" s="155"/>
      <c r="C40" s="155"/>
      <c r="D40" s="167"/>
      <c r="E40" s="167"/>
      <c r="F40" s="167"/>
      <c r="G40" s="167"/>
      <c r="I40" s="147"/>
      <c r="J40" s="64" t="s">
        <v>159</v>
      </c>
    </row>
    <row r="41" spans="1:13" s="147" customFormat="1" ht="24" customHeight="1">
      <c r="B41" s="148"/>
      <c r="C41" s="148"/>
      <c r="D41" s="228" t="s">
        <v>0</v>
      </c>
      <c r="E41" s="228"/>
      <c r="F41" s="228"/>
      <c r="G41" s="166"/>
      <c r="H41" s="228" t="s">
        <v>33</v>
      </c>
      <c r="I41" s="228"/>
      <c r="J41" s="228"/>
    </row>
    <row r="42" spans="1:13" ht="24" customHeight="1">
      <c r="B42" s="149" t="s">
        <v>1</v>
      </c>
      <c r="C42" s="159"/>
      <c r="D42" s="150">
        <v>2564</v>
      </c>
      <c r="E42" s="150"/>
      <c r="F42" s="150">
        <v>2563</v>
      </c>
      <c r="G42" s="151"/>
      <c r="H42" s="150">
        <v>2564</v>
      </c>
      <c r="I42" s="167"/>
      <c r="J42" s="150">
        <v>2563</v>
      </c>
    </row>
    <row r="43" spans="1:13" ht="24" customHeight="1">
      <c r="A43" s="180"/>
      <c r="B43" s="177"/>
      <c r="C43" s="177"/>
      <c r="D43" s="154"/>
      <c r="E43" s="154"/>
      <c r="F43" s="154"/>
      <c r="G43" s="154"/>
      <c r="H43" s="164"/>
      <c r="I43" s="164"/>
      <c r="J43" s="164"/>
    </row>
    <row r="44" spans="1:13" s="162" customFormat="1" ht="24" customHeight="1">
      <c r="A44" s="160" t="s">
        <v>210</v>
      </c>
      <c r="B44" s="161"/>
      <c r="D44" s="153"/>
      <c r="E44" s="165"/>
      <c r="F44" s="153"/>
      <c r="G44" s="165"/>
      <c r="H44" s="153"/>
      <c r="I44" s="57"/>
      <c r="J44" s="153"/>
    </row>
    <row r="45" spans="1:13" s="162" customFormat="1" ht="24" customHeight="1" thickBot="1">
      <c r="A45" s="171" t="s">
        <v>98</v>
      </c>
      <c r="B45" s="161"/>
      <c r="D45" s="154">
        <f>+D47-D46</f>
        <v>18581</v>
      </c>
      <c r="E45" s="165"/>
      <c r="F45" s="154">
        <f>+F47-F46</f>
        <v>43900</v>
      </c>
      <c r="G45" s="165"/>
      <c r="H45" s="156">
        <f>+H25</f>
        <v>38106</v>
      </c>
      <c r="I45" s="154"/>
      <c r="J45" s="156">
        <f>+J25</f>
        <v>95459</v>
      </c>
    </row>
    <row r="46" spans="1:13" s="162" customFormat="1" ht="24" customHeight="1" thickTop="1">
      <c r="A46" s="171" t="s">
        <v>74</v>
      </c>
      <c r="B46" s="161"/>
      <c r="D46" s="154">
        <v>-5</v>
      </c>
      <c r="E46" s="165"/>
      <c r="F46" s="154">
        <v>-5</v>
      </c>
      <c r="G46" s="165"/>
      <c r="H46" s="153"/>
      <c r="I46" s="153"/>
      <c r="J46" s="153"/>
      <c r="M46" s="146"/>
    </row>
    <row r="47" spans="1:13" s="162" customFormat="1" ht="24" customHeight="1" thickBot="1">
      <c r="A47" s="163"/>
      <c r="B47" s="163"/>
      <c r="D47" s="169">
        <f>D25</f>
        <v>18576</v>
      </c>
      <c r="E47" s="164"/>
      <c r="F47" s="169">
        <f>F25</f>
        <v>43895</v>
      </c>
      <c r="G47" s="164"/>
      <c r="H47" s="164"/>
      <c r="I47" s="153"/>
      <c r="J47" s="164"/>
    </row>
    <row r="48" spans="1:13" s="162" customFormat="1" ht="24" customHeight="1" thickTop="1">
      <c r="A48" s="160" t="s">
        <v>81</v>
      </c>
      <c r="B48" s="161"/>
      <c r="D48" s="153"/>
      <c r="E48" s="165"/>
      <c r="F48" s="153"/>
      <c r="G48" s="165"/>
      <c r="H48" s="153"/>
      <c r="I48" s="57"/>
      <c r="J48" s="153"/>
    </row>
    <row r="49" spans="1:13" s="162" customFormat="1" ht="24" customHeight="1" thickBot="1">
      <c r="A49" s="171" t="s">
        <v>98</v>
      </c>
      <c r="B49" s="161"/>
      <c r="D49" s="154">
        <f>+D51-D50</f>
        <v>18597</v>
      </c>
      <c r="E49" s="165"/>
      <c r="F49" s="154">
        <f>+F51-F50</f>
        <v>43812</v>
      </c>
      <c r="G49" s="165"/>
      <c r="H49" s="156">
        <f>+H33</f>
        <v>38106</v>
      </c>
      <c r="I49" s="154"/>
      <c r="J49" s="156">
        <f>+J33</f>
        <v>95459</v>
      </c>
    </row>
    <row r="50" spans="1:13" s="162" customFormat="1" ht="24" customHeight="1" thickTop="1">
      <c r="A50" s="171" t="s">
        <v>74</v>
      </c>
      <c r="B50" s="161"/>
      <c r="D50" s="154">
        <v>-5</v>
      </c>
      <c r="E50" s="165"/>
      <c r="F50" s="154">
        <v>-5</v>
      </c>
      <c r="G50" s="165"/>
      <c r="H50" s="153"/>
      <c r="I50" s="153"/>
      <c r="J50" s="153"/>
      <c r="M50" s="146"/>
    </row>
    <row r="51" spans="1:13" s="162" customFormat="1" ht="24" customHeight="1" thickBot="1">
      <c r="A51" s="163"/>
      <c r="B51" s="163"/>
      <c r="D51" s="169">
        <f>D33</f>
        <v>18592</v>
      </c>
      <c r="E51" s="164"/>
      <c r="F51" s="169">
        <f>F33</f>
        <v>43807</v>
      </c>
      <c r="G51" s="164"/>
      <c r="H51" s="164"/>
      <c r="I51" s="153"/>
      <c r="J51" s="164"/>
    </row>
    <row r="52" spans="1:13" s="162" customFormat="1" ht="24" customHeight="1" thickTop="1">
      <c r="A52" s="163"/>
      <c r="B52" s="163"/>
      <c r="D52" s="164"/>
      <c r="E52" s="164"/>
      <c r="F52" s="164"/>
      <c r="G52" s="164"/>
      <c r="H52" s="164"/>
      <c r="I52" s="153"/>
      <c r="J52" s="164"/>
    </row>
    <row r="53" spans="1:13" ht="24" customHeight="1">
      <c r="A53" s="147" t="s">
        <v>156</v>
      </c>
      <c r="B53" s="152">
        <v>17</v>
      </c>
      <c r="D53" s="154"/>
      <c r="E53" s="153"/>
      <c r="F53" s="154"/>
      <c r="G53" s="153"/>
      <c r="H53" s="154"/>
      <c r="I53" s="164"/>
      <c r="J53" s="154"/>
    </row>
    <row r="54" spans="1:13" ht="24" customHeight="1">
      <c r="A54" s="146" t="s">
        <v>157</v>
      </c>
      <c r="B54" s="146"/>
      <c r="D54" s="154"/>
      <c r="E54" s="153"/>
      <c r="F54" s="154"/>
      <c r="G54" s="153"/>
      <c r="H54" s="154"/>
      <c r="I54" s="164"/>
      <c r="J54" s="154"/>
    </row>
    <row r="55" spans="1:13" ht="24" customHeight="1" thickBot="1">
      <c r="A55" s="146" t="s">
        <v>158</v>
      </c>
      <c r="D55" s="27">
        <f>D45/680000000*1000</f>
        <v>2.7324999999999999E-2</v>
      </c>
      <c r="E55" s="170"/>
      <c r="F55" s="27">
        <f>F45/680000000*1000</f>
        <v>6.4558823529411766E-2</v>
      </c>
      <c r="G55" s="170"/>
      <c r="H55" s="27">
        <f>H45/680000000*1000</f>
        <v>5.6038235294117646E-2</v>
      </c>
      <c r="I55" s="153"/>
      <c r="J55" s="27">
        <f>J45/680000000*1000</f>
        <v>0.14038088235294119</v>
      </c>
    </row>
    <row r="56" spans="1:13" ht="24" customHeight="1" thickTop="1">
      <c r="D56" s="51"/>
      <c r="E56" s="170"/>
      <c r="F56" s="51"/>
      <c r="G56" s="170"/>
      <c r="H56" s="51"/>
      <c r="I56" s="153"/>
      <c r="J56" s="51"/>
    </row>
    <row r="57" spans="1:13" ht="24" customHeight="1">
      <c r="A57" s="146" t="s">
        <v>5</v>
      </c>
      <c r="I57" s="170"/>
    </row>
    <row r="58" spans="1:13" ht="24" customHeight="1">
      <c r="H58" s="227" t="s">
        <v>125</v>
      </c>
      <c r="I58" s="227"/>
      <c r="J58" s="227"/>
    </row>
    <row r="59" spans="1:13" ht="24" customHeight="1">
      <c r="A59" s="147" t="s">
        <v>162</v>
      </c>
      <c r="J59" s="187"/>
    </row>
    <row r="60" spans="1:13" ht="24" customHeight="1">
      <c r="A60" s="188" t="s">
        <v>72</v>
      </c>
      <c r="B60" s="147"/>
      <c r="C60" s="147"/>
      <c r="D60" s="147"/>
      <c r="E60" s="147"/>
      <c r="F60" s="147"/>
      <c r="G60" s="147"/>
      <c r="H60" s="147"/>
      <c r="I60" s="187"/>
      <c r="J60" s="147"/>
      <c r="K60" s="147"/>
    </row>
    <row r="61" spans="1:13" ht="24" customHeight="1">
      <c r="A61" s="63" t="s">
        <v>226</v>
      </c>
      <c r="B61" s="155"/>
      <c r="C61" s="155"/>
      <c r="D61" s="167"/>
      <c r="E61" s="167"/>
      <c r="F61" s="167"/>
      <c r="G61" s="167"/>
      <c r="H61" s="167"/>
      <c r="J61" s="167"/>
    </row>
    <row r="62" spans="1:13" ht="24" customHeight="1">
      <c r="B62" s="155"/>
      <c r="C62" s="155"/>
      <c r="D62" s="167"/>
      <c r="E62" s="167"/>
      <c r="F62" s="167"/>
      <c r="G62" s="167"/>
      <c r="I62" s="147"/>
      <c r="J62" s="64" t="s">
        <v>159</v>
      </c>
    </row>
    <row r="63" spans="1:13" s="147" customFormat="1" ht="24" customHeight="1">
      <c r="B63" s="148"/>
      <c r="C63" s="148"/>
      <c r="D63" s="228" t="s">
        <v>0</v>
      </c>
      <c r="E63" s="228"/>
      <c r="F63" s="228"/>
      <c r="G63" s="166"/>
      <c r="H63" s="228" t="s">
        <v>33</v>
      </c>
      <c r="I63" s="228"/>
      <c r="J63" s="228"/>
    </row>
    <row r="64" spans="1:13" ht="24" customHeight="1">
      <c r="B64" s="149" t="s">
        <v>1</v>
      </c>
      <c r="C64" s="159"/>
      <c r="D64" s="150">
        <v>2564</v>
      </c>
      <c r="E64" s="150"/>
      <c r="F64" s="150">
        <v>2563</v>
      </c>
      <c r="G64" s="151"/>
      <c r="H64" s="150">
        <v>2564</v>
      </c>
      <c r="I64" s="167"/>
      <c r="J64" s="150">
        <v>2563</v>
      </c>
    </row>
    <row r="65" spans="1:11" s="1" customFormat="1" ht="24" customHeight="1">
      <c r="A65" s="2" t="s">
        <v>73</v>
      </c>
      <c r="C65" s="3"/>
      <c r="D65" s="165"/>
      <c r="E65" s="165"/>
      <c r="F65" s="165"/>
      <c r="G65" s="165"/>
      <c r="H65" s="165"/>
      <c r="I65" s="165"/>
      <c r="J65" s="165"/>
      <c r="K65" s="4"/>
    </row>
    <row r="66" spans="1:11" ht="24" customHeight="1">
      <c r="A66" s="147" t="s">
        <v>22</v>
      </c>
    </row>
    <row r="67" spans="1:11" ht="24" customHeight="1">
      <c r="A67" s="146" t="s">
        <v>107</v>
      </c>
      <c r="D67" s="154">
        <v>766847</v>
      </c>
      <c r="E67" s="153"/>
      <c r="F67" s="154">
        <v>868626</v>
      </c>
      <c r="G67" s="153"/>
      <c r="H67" s="154">
        <v>467397</v>
      </c>
      <c r="I67" s="24"/>
      <c r="J67" s="154">
        <v>525925</v>
      </c>
    </row>
    <row r="68" spans="1:11" ht="24" customHeight="1">
      <c r="A68" s="146" t="s">
        <v>43</v>
      </c>
      <c r="D68" s="154"/>
      <c r="E68" s="153"/>
      <c r="F68" s="154"/>
      <c r="G68" s="153"/>
      <c r="H68" s="154"/>
      <c r="J68" s="154"/>
    </row>
    <row r="69" spans="1:11" ht="24" customHeight="1">
      <c r="A69" s="146" t="s">
        <v>120</v>
      </c>
      <c r="B69" s="152">
        <v>7</v>
      </c>
      <c r="D69" s="154">
        <v>0</v>
      </c>
      <c r="E69" s="153"/>
      <c r="F69" s="154">
        <v>0</v>
      </c>
      <c r="G69" s="153"/>
      <c r="H69" s="154">
        <v>31998</v>
      </c>
      <c r="I69" s="153"/>
      <c r="J69" s="154">
        <v>79298</v>
      </c>
    </row>
    <row r="70" spans="1:11" ht="24" customHeight="1">
      <c r="A70" s="146" t="s">
        <v>155</v>
      </c>
      <c r="D70" s="157">
        <v>12924</v>
      </c>
      <c r="E70" s="153"/>
      <c r="F70" s="157">
        <f>2919+1</f>
        <v>2920</v>
      </c>
      <c r="G70" s="153"/>
      <c r="H70" s="157">
        <v>45054</v>
      </c>
      <c r="I70" s="153"/>
      <c r="J70" s="157">
        <v>33585</v>
      </c>
      <c r="K70" s="153"/>
    </row>
    <row r="71" spans="1:11" ht="24" customHeight="1">
      <c r="A71" s="147" t="s">
        <v>23</v>
      </c>
      <c r="D71" s="157">
        <f>SUM(D67:D70)</f>
        <v>779771</v>
      </c>
      <c r="E71" s="153"/>
      <c r="F71" s="157">
        <f>SUM(F67:F70)</f>
        <v>871546</v>
      </c>
      <c r="G71" s="153"/>
      <c r="H71" s="157">
        <f>SUM(H67:H70)</f>
        <v>544449</v>
      </c>
      <c r="I71" s="153"/>
      <c r="J71" s="157">
        <f>SUM(J67:J70)</f>
        <v>638808</v>
      </c>
    </row>
    <row r="72" spans="1:11" ht="24" customHeight="1">
      <c r="A72" s="147" t="s">
        <v>24</v>
      </c>
      <c r="D72" s="153"/>
      <c r="E72" s="153"/>
      <c r="F72" s="153"/>
      <c r="G72" s="153"/>
      <c r="H72" s="153"/>
      <c r="I72" s="153"/>
      <c r="J72" s="153"/>
    </row>
    <row r="73" spans="1:11" ht="24" customHeight="1">
      <c r="A73" s="146" t="s">
        <v>115</v>
      </c>
      <c r="D73" s="153">
        <v>568530</v>
      </c>
      <c r="E73" s="153"/>
      <c r="F73" s="153">
        <v>634257</v>
      </c>
      <c r="G73" s="153"/>
      <c r="H73" s="153">
        <v>360355</v>
      </c>
      <c r="I73" s="153"/>
      <c r="J73" s="153">
        <v>394394</v>
      </c>
    </row>
    <row r="74" spans="1:11" ht="24" customHeight="1">
      <c r="A74" s="146" t="s">
        <v>52</v>
      </c>
      <c r="D74" s="53">
        <v>160792</v>
      </c>
      <c r="E74" s="53"/>
      <c r="F74" s="53">
        <v>158728</v>
      </c>
      <c r="G74" s="53"/>
      <c r="H74" s="53">
        <v>136805</v>
      </c>
      <c r="I74" s="153"/>
      <c r="J74" s="53">
        <f>132773+117</f>
        <v>132890</v>
      </c>
    </row>
    <row r="75" spans="1:11" ht="24" customHeight="1">
      <c r="A75" s="147" t="s">
        <v>25</v>
      </c>
      <c r="D75" s="12">
        <f>SUM(D73:D74)</f>
        <v>729322</v>
      </c>
      <c r="E75" s="153"/>
      <c r="F75" s="12">
        <f>SUM(F73:F74)</f>
        <v>792985</v>
      </c>
      <c r="G75" s="153"/>
      <c r="H75" s="12">
        <f>SUM(H73:H74)</f>
        <v>497160</v>
      </c>
      <c r="I75" s="153"/>
      <c r="J75" s="12">
        <f>SUM(J73:J74)</f>
        <v>527284</v>
      </c>
    </row>
    <row r="76" spans="1:11" ht="24" customHeight="1">
      <c r="A76" s="147" t="s">
        <v>250</v>
      </c>
      <c r="D76" s="181">
        <f>SUM(D71-D75)</f>
        <v>50449</v>
      </c>
      <c r="E76" s="57"/>
      <c r="F76" s="181">
        <f>SUM(F71-F75)</f>
        <v>78561</v>
      </c>
      <c r="G76" s="57"/>
      <c r="H76" s="181">
        <f>SUM(H71-H75)</f>
        <v>47289</v>
      </c>
      <c r="I76" s="53"/>
      <c r="J76" s="181">
        <f>SUM(J71-J75)</f>
        <v>111524</v>
      </c>
    </row>
    <row r="77" spans="1:11" ht="24" customHeight="1">
      <c r="A77" s="146" t="s">
        <v>109</v>
      </c>
      <c r="D77" s="153">
        <v>67</v>
      </c>
      <c r="E77" s="153"/>
      <c r="F77" s="153">
        <v>1847</v>
      </c>
      <c r="G77" s="153"/>
      <c r="H77" s="153">
        <v>0</v>
      </c>
      <c r="I77" s="153"/>
      <c r="J77" s="153">
        <v>0</v>
      </c>
    </row>
    <row r="78" spans="1:11" ht="24" customHeight="1">
      <c r="A78" s="146" t="s">
        <v>203</v>
      </c>
      <c r="D78" s="153">
        <v>3188</v>
      </c>
      <c r="E78" s="153"/>
      <c r="F78" s="153">
        <v>4849</v>
      </c>
      <c r="G78" s="153"/>
      <c r="H78" s="153">
        <v>4626</v>
      </c>
      <c r="I78" s="153"/>
      <c r="J78" s="153">
        <v>5925</v>
      </c>
    </row>
    <row r="79" spans="1:11" ht="24" customHeight="1">
      <c r="A79" s="146" t="s">
        <v>204</v>
      </c>
      <c r="D79" s="58">
        <v>-1955</v>
      </c>
      <c r="E79" s="181"/>
      <c r="F79" s="58">
        <v>-1280</v>
      </c>
      <c r="G79" s="181"/>
      <c r="H79" s="58">
        <v>-828</v>
      </c>
      <c r="I79" s="57"/>
      <c r="J79" s="58">
        <v>-779</v>
      </c>
    </row>
    <row r="80" spans="1:11" ht="24" customHeight="1">
      <c r="A80" s="18" t="s">
        <v>185</v>
      </c>
      <c r="D80" s="181">
        <f>SUM(D76:D79)</f>
        <v>51749</v>
      </c>
      <c r="E80" s="181"/>
      <c r="F80" s="181">
        <f>SUM(F76:F79)</f>
        <v>83977</v>
      </c>
      <c r="G80" s="181"/>
      <c r="H80" s="181">
        <f>SUM(H76:H79)</f>
        <v>51087</v>
      </c>
      <c r="I80" s="57"/>
      <c r="J80" s="181">
        <f>SUM(J76:J79)</f>
        <v>116670</v>
      </c>
    </row>
    <row r="81" spans="1:11" ht="24" customHeight="1">
      <c r="A81" s="146" t="s">
        <v>184</v>
      </c>
      <c r="B81" s="152">
        <v>16</v>
      </c>
      <c r="D81" s="59">
        <v>-11810</v>
      </c>
      <c r="E81" s="60"/>
      <c r="F81" s="59">
        <v>-15460</v>
      </c>
      <c r="G81" s="60"/>
      <c r="H81" s="59">
        <v>-5077</v>
      </c>
      <c r="I81" s="181"/>
      <c r="J81" s="59">
        <v>-6693</v>
      </c>
    </row>
    <row r="82" spans="1:11" ht="24" customHeight="1">
      <c r="A82" s="176" t="s">
        <v>126</v>
      </c>
      <c r="D82" s="58">
        <f>SUM(D80:D81)</f>
        <v>39939</v>
      </c>
      <c r="E82" s="57"/>
      <c r="F82" s="58">
        <f>SUM(F80:F81)</f>
        <v>68517</v>
      </c>
      <c r="G82" s="57"/>
      <c r="H82" s="58">
        <f>SUM(H80:H81)</f>
        <v>46010</v>
      </c>
      <c r="I82" s="181"/>
      <c r="J82" s="58">
        <f>SUM(J80:J81)</f>
        <v>109977</v>
      </c>
    </row>
    <row r="83" spans="1:11" ht="24" customHeight="1">
      <c r="A83" s="176"/>
      <c r="D83" s="181"/>
      <c r="E83" s="57"/>
      <c r="F83" s="181"/>
      <c r="G83" s="57"/>
      <c r="H83" s="181"/>
      <c r="I83" s="181"/>
      <c r="J83" s="181"/>
    </row>
    <row r="84" spans="1:11" s="158" customFormat="1" ht="24" customHeight="1">
      <c r="A84" s="144" t="s">
        <v>205</v>
      </c>
      <c r="B84" s="177"/>
      <c r="C84" s="177"/>
      <c r="D84" s="154"/>
      <c r="E84" s="154"/>
      <c r="F84" s="154"/>
      <c r="G84" s="154"/>
      <c r="H84" s="154"/>
      <c r="I84" s="154"/>
      <c r="J84" s="154"/>
      <c r="K84" s="154"/>
    </row>
    <row r="85" spans="1:11" s="158" customFormat="1" ht="24" customHeight="1">
      <c r="A85" s="66" t="s">
        <v>206</v>
      </c>
      <c r="B85" s="177"/>
      <c r="C85" s="177"/>
      <c r="D85" s="154"/>
      <c r="E85" s="154"/>
      <c r="F85" s="154"/>
      <c r="G85" s="154"/>
      <c r="H85" s="154"/>
      <c r="I85" s="154"/>
      <c r="J85" s="154"/>
      <c r="K85" s="154"/>
    </row>
    <row r="86" spans="1:11" s="162" customFormat="1" ht="24" customHeight="1">
      <c r="A86" s="163" t="s">
        <v>207</v>
      </c>
      <c r="B86" s="161"/>
      <c r="D86" s="153"/>
      <c r="E86" s="165"/>
      <c r="F86" s="153"/>
      <c r="G86" s="165"/>
      <c r="H86" s="154"/>
      <c r="I86" s="154"/>
      <c r="J86" s="154"/>
    </row>
    <row r="87" spans="1:11" s="162" customFormat="1" ht="24" customHeight="1">
      <c r="A87" s="171" t="s">
        <v>208</v>
      </c>
      <c r="B87" s="161"/>
      <c r="D87" s="101">
        <v>43</v>
      </c>
      <c r="E87" s="165"/>
      <c r="F87" s="101">
        <v>16</v>
      </c>
      <c r="G87" s="165"/>
      <c r="H87" s="59">
        <v>0</v>
      </c>
      <c r="I87" s="153"/>
      <c r="J87" s="59">
        <v>0</v>
      </c>
    </row>
    <row r="88" spans="1:11" s="162" customFormat="1" ht="24" customHeight="1">
      <c r="A88" s="145" t="s">
        <v>127</v>
      </c>
      <c r="B88" s="161"/>
      <c r="D88" s="58">
        <f>SUM(D87)</f>
        <v>43</v>
      </c>
      <c r="E88" s="164"/>
      <c r="F88" s="58">
        <f>SUM(F87)</f>
        <v>16</v>
      </c>
      <c r="G88" s="164"/>
      <c r="H88" s="58">
        <f>SUM(H87)</f>
        <v>0</v>
      </c>
      <c r="I88" s="153"/>
      <c r="J88" s="58">
        <f>SUM(J87)</f>
        <v>0</v>
      </c>
    </row>
    <row r="89" spans="1:11" s="162" customFormat="1" ht="24" customHeight="1">
      <c r="A89" s="163"/>
      <c r="B89" s="163"/>
      <c r="D89" s="164"/>
      <c r="E89" s="164"/>
      <c r="F89" s="164"/>
      <c r="G89" s="164"/>
      <c r="H89" s="164"/>
      <c r="I89" s="153"/>
      <c r="J89" s="164"/>
    </row>
    <row r="90" spans="1:11" s="162" customFormat="1" ht="24" customHeight="1" thickBot="1">
      <c r="A90" s="160" t="s">
        <v>128</v>
      </c>
      <c r="B90" s="163"/>
      <c r="D90" s="156">
        <f>SUM(D82,D88)</f>
        <v>39982</v>
      </c>
      <c r="E90" s="164"/>
      <c r="F90" s="156">
        <f>SUM(F82,F88)</f>
        <v>68533</v>
      </c>
      <c r="G90" s="164"/>
      <c r="H90" s="156">
        <f>SUM(H82,H88)</f>
        <v>46010</v>
      </c>
      <c r="I90" s="153"/>
      <c r="J90" s="156">
        <f>SUM(J82,J88)</f>
        <v>109977</v>
      </c>
    </row>
    <row r="91" spans="1:11" s="162" customFormat="1" ht="24" customHeight="1" thickTop="1">
      <c r="A91" s="160"/>
      <c r="B91" s="163"/>
      <c r="D91" s="51"/>
      <c r="E91" s="164"/>
      <c r="F91" s="154"/>
      <c r="G91" s="164"/>
      <c r="H91" s="51"/>
      <c r="I91" s="153"/>
      <c r="J91" s="154"/>
    </row>
    <row r="92" spans="1:11" s="162" customFormat="1" ht="24" customHeight="1">
      <c r="A92" s="146" t="s">
        <v>5</v>
      </c>
      <c r="B92" s="163"/>
      <c r="D92" s="164"/>
      <c r="E92" s="164"/>
      <c r="F92" s="164"/>
      <c r="G92" s="164"/>
      <c r="H92" s="164"/>
      <c r="I92" s="164"/>
      <c r="J92" s="164"/>
    </row>
    <row r="93" spans="1:11" ht="24" customHeight="1">
      <c r="H93" s="227" t="s">
        <v>125</v>
      </c>
      <c r="I93" s="227"/>
      <c r="J93" s="227"/>
    </row>
    <row r="94" spans="1:11" ht="24" customHeight="1">
      <c r="A94" s="147" t="s">
        <v>162</v>
      </c>
      <c r="J94" s="187"/>
    </row>
    <row r="95" spans="1:11" ht="24" customHeight="1">
      <c r="A95" s="188" t="s">
        <v>209</v>
      </c>
      <c r="B95" s="147"/>
      <c r="C95" s="147"/>
      <c r="D95" s="147"/>
      <c r="E95" s="147"/>
      <c r="F95" s="147"/>
      <c r="G95" s="147"/>
      <c r="H95" s="147"/>
      <c r="I95" s="187"/>
      <c r="J95" s="147"/>
      <c r="K95" s="147"/>
    </row>
    <row r="96" spans="1:11" ht="24" customHeight="1">
      <c r="A96" s="63" t="s">
        <v>226</v>
      </c>
      <c r="B96" s="155"/>
      <c r="C96" s="155"/>
      <c r="D96" s="167"/>
      <c r="E96" s="167"/>
      <c r="F96" s="167"/>
      <c r="G96" s="167"/>
      <c r="H96" s="167"/>
      <c r="J96" s="167"/>
    </row>
    <row r="97" spans="1:13" ht="24" customHeight="1">
      <c r="B97" s="155"/>
      <c r="C97" s="155"/>
      <c r="D97" s="167"/>
      <c r="E97" s="167"/>
      <c r="F97" s="167"/>
      <c r="G97" s="167"/>
      <c r="I97" s="147"/>
      <c r="J97" s="64" t="s">
        <v>159</v>
      </c>
    </row>
    <row r="98" spans="1:13" s="147" customFormat="1" ht="24" customHeight="1">
      <c r="B98" s="148"/>
      <c r="C98" s="148"/>
      <c r="D98" s="228" t="s">
        <v>0</v>
      </c>
      <c r="E98" s="228"/>
      <c r="F98" s="228"/>
      <c r="G98" s="166"/>
      <c r="H98" s="228" t="s">
        <v>33</v>
      </c>
      <c r="I98" s="228"/>
      <c r="J98" s="228"/>
    </row>
    <row r="99" spans="1:13" ht="24" customHeight="1">
      <c r="B99" s="149" t="s">
        <v>1</v>
      </c>
      <c r="C99" s="159"/>
      <c r="D99" s="150">
        <v>2564</v>
      </c>
      <c r="E99" s="150"/>
      <c r="F99" s="150">
        <v>2563</v>
      </c>
      <c r="G99" s="151"/>
      <c r="H99" s="150">
        <v>2564</v>
      </c>
      <c r="I99" s="167"/>
      <c r="J99" s="150">
        <v>2563</v>
      </c>
    </row>
    <row r="100" spans="1:13" ht="24" customHeight="1">
      <c r="A100" s="180"/>
      <c r="B100" s="177"/>
      <c r="C100" s="177"/>
      <c r="D100" s="154"/>
      <c r="E100" s="154"/>
      <c r="F100" s="154"/>
      <c r="G100" s="154"/>
      <c r="H100" s="164"/>
      <c r="I100" s="164"/>
      <c r="J100" s="164"/>
    </row>
    <row r="101" spans="1:13" s="162" customFormat="1" ht="24" customHeight="1">
      <c r="A101" s="160" t="s">
        <v>210</v>
      </c>
      <c r="B101" s="161"/>
      <c r="D101" s="153"/>
      <c r="E101" s="165"/>
      <c r="F101" s="153"/>
      <c r="G101" s="165"/>
      <c r="H101" s="153"/>
      <c r="I101" s="57"/>
      <c r="J101" s="153"/>
    </row>
    <row r="102" spans="1:13" s="162" customFormat="1" ht="24" customHeight="1" thickBot="1">
      <c r="A102" s="171" t="s">
        <v>98</v>
      </c>
      <c r="B102" s="161"/>
      <c r="D102" s="154">
        <f>+D104-D103</f>
        <v>39949</v>
      </c>
      <c r="E102" s="165"/>
      <c r="F102" s="154">
        <f>+F104-F103</f>
        <v>68527</v>
      </c>
      <c r="G102" s="165"/>
      <c r="H102" s="156">
        <f>+H82</f>
        <v>46010</v>
      </c>
      <c r="I102" s="154"/>
      <c r="J102" s="156">
        <f>+J82</f>
        <v>109977</v>
      </c>
    </row>
    <row r="103" spans="1:13" s="162" customFormat="1" ht="24" customHeight="1" thickTop="1">
      <c r="A103" s="171" t="s">
        <v>74</v>
      </c>
      <c r="B103" s="161"/>
      <c r="D103" s="154">
        <v>-10</v>
      </c>
      <c r="E103" s="165"/>
      <c r="F103" s="154">
        <v>-10</v>
      </c>
      <c r="G103" s="165"/>
      <c r="H103" s="153"/>
      <c r="I103" s="153"/>
      <c r="J103" s="153"/>
      <c r="M103" s="146"/>
    </row>
    <row r="104" spans="1:13" s="162" customFormat="1" ht="24" customHeight="1" thickBot="1">
      <c r="A104" s="163"/>
      <c r="B104" s="163"/>
      <c r="D104" s="169">
        <f>D82</f>
        <v>39939</v>
      </c>
      <c r="E104" s="164"/>
      <c r="F104" s="169">
        <f>F82</f>
        <v>68517</v>
      </c>
      <c r="G104" s="164"/>
      <c r="H104" s="164"/>
      <c r="I104" s="153"/>
      <c r="J104" s="164"/>
    </row>
    <row r="105" spans="1:13" s="162" customFormat="1" ht="24" customHeight="1" thickTop="1">
      <c r="A105" s="160" t="s">
        <v>81</v>
      </c>
      <c r="B105" s="161"/>
      <c r="D105" s="153"/>
      <c r="E105" s="165"/>
      <c r="F105" s="153"/>
      <c r="G105" s="165"/>
      <c r="H105" s="153"/>
      <c r="I105" s="57"/>
      <c r="J105" s="153"/>
    </row>
    <row r="106" spans="1:13" s="162" customFormat="1" ht="24" customHeight="1" thickBot="1">
      <c r="A106" s="171" t="s">
        <v>98</v>
      </c>
      <c r="B106" s="161"/>
      <c r="D106" s="154">
        <f>+D108-D107</f>
        <v>39992</v>
      </c>
      <c r="E106" s="165"/>
      <c r="F106" s="154">
        <f>+F108-F107</f>
        <v>68543</v>
      </c>
      <c r="G106" s="165"/>
      <c r="H106" s="156">
        <f>+H90</f>
        <v>46010</v>
      </c>
      <c r="I106" s="154"/>
      <c r="J106" s="156">
        <f>+J90</f>
        <v>109977</v>
      </c>
    </row>
    <row r="107" spans="1:13" s="162" customFormat="1" ht="24" customHeight="1" thickTop="1">
      <c r="A107" s="171" t="s">
        <v>74</v>
      </c>
      <c r="B107" s="161"/>
      <c r="D107" s="154">
        <v>-10</v>
      </c>
      <c r="E107" s="165"/>
      <c r="F107" s="154">
        <v>-10</v>
      </c>
      <c r="G107" s="165"/>
      <c r="H107" s="153"/>
      <c r="I107" s="153"/>
      <c r="J107" s="153"/>
      <c r="M107" s="146"/>
    </row>
    <row r="108" spans="1:13" s="162" customFormat="1" ht="24" customHeight="1" thickBot="1">
      <c r="A108" s="163"/>
      <c r="B108" s="163"/>
      <c r="D108" s="169">
        <f>D90</f>
        <v>39982</v>
      </c>
      <c r="E108" s="164"/>
      <c r="F108" s="169">
        <f>F90</f>
        <v>68533</v>
      </c>
      <c r="G108" s="164"/>
      <c r="H108" s="164"/>
      <c r="I108" s="153"/>
      <c r="J108" s="164"/>
    </row>
    <row r="109" spans="1:13" s="162" customFormat="1" ht="24" customHeight="1" thickTop="1">
      <c r="A109" s="163"/>
      <c r="B109" s="163"/>
      <c r="D109" s="164"/>
      <c r="E109" s="164"/>
      <c r="F109" s="164"/>
      <c r="G109" s="164"/>
      <c r="H109" s="164"/>
      <c r="I109" s="153"/>
      <c r="J109" s="164"/>
    </row>
    <row r="110" spans="1:13" ht="24" customHeight="1">
      <c r="A110" s="147" t="s">
        <v>156</v>
      </c>
      <c r="B110" s="152">
        <v>17</v>
      </c>
      <c r="D110" s="154"/>
      <c r="E110" s="153"/>
      <c r="F110" s="154"/>
      <c r="G110" s="153"/>
      <c r="H110" s="154"/>
      <c r="I110" s="164"/>
      <c r="J110" s="154"/>
    </row>
    <row r="111" spans="1:13" ht="24" customHeight="1">
      <c r="A111" s="146" t="s">
        <v>157</v>
      </c>
      <c r="B111" s="146"/>
      <c r="D111" s="154"/>
      <c r="E111" s="153"/>
      <c r="F111" s="154"/>
      <c r="G111" s="153"/>
      <c r="H111" s="154"/>
      <c r="I111" s="164"/>
      <c r="J111" s="154"/>
    </row>
    <row r="112" spans="1:13" ht="24" customHeight="1" thickBot="1">
      <c r="A112" s="146" t="s">
        <v>158</v>
      </c>
      <c r="D112" s="27">
        <f>D102/680000000*1000</f>
        <v>5.8748529411764706E-2</v>
      </c>
      <c r="E112" s="170"/>
      <c r="F112" s="27">
        <f>F102/680000000*1000</f>
        <v>0.100775</v>
      </c>
      <c r="G112" s="170"/>
      <c r="H112" s="27">
        <f>H102/680000000*1000</f>
        <v>6.7661764705882352E-2</v>
      </c>
      <c r="I112" s="153"/>
      <c r="J112" s="27">
        <f>J102/680000000*1000</f>
        <v>0.1617308823529412</v>
      </c>
    </row>
    <row r="113" spans="1:10" ht="24" customHeight="1" thickTop="1">
      <c r="D113" s="51"/>
      <c r="E113" s="170"/>
      <c r="F113" s="51"/>
      <c r="G113" s="170"/>
      <c r="H113" s="51"/>
      <c r="I113" s="153"/>
      <c r="J113" s="51"/>
    </row>
    <row r="114" spans="1:10" ht="24" customHeight="1">
      <c r="A114" s="146" t="s">
        <v>5</v>
      </c>
      <c r="I114" s="170"/>
    </row>
    <row r="115" spans="1:10" ht="24" customHeight="1">
      <c r="A115" s="52"/>
      <c r="I115" s="170"/>
    </row>
    <row r="116" spans="1:10" ht="24" customHeight="1">
      <c r="A116" s="52"/>
      <c r="F116" s="56"/>
    </row>
    <row r="117" spans="1:10" ht="24" customHeight="1">
      <c r="B117" s="146"/>
      <c r="C117" s="146"/>
      <c r="D117" s="146"/>
      <c r="E117" s="146"/>
      <c r="F117" s="146"/>
      <c r="G117" s="146"/>
      <c r="H117" s="146"/>
      <c r="J117" s="146"/>
    </row>
    <row r="118" spans="1:10" ht="24" customHeight="1">
      <c r="A118" s="52"/>
      <c r="F118" s="56"/>
    </row>
    <row r="119" spans="1:10" ht="24" customHeight="1">
      <c r="I119" s="146"/>
    </row>
  </sheetData>
  <mergeCells count="12">
    <mergeCell ref="H93:J93"/>
    <mergeCell ref="D98:F98"/>
    <mergeCell ref="H98:J98"/>
    <mergeCell ref="H1:J1"/>
    <mergeCell ref="D6:F6"/>
    <mergeCell ref="H6:J6"/>
    <mergeCell ref="D63:F63"/>
    <mergeCell ref="H63:J63"/>
    <mergeCell ref="D41:F41"/>
    <mergeCell ref="H41:J41"/>
    <mergeCell ref="H36:J36"/>
    <mergeCell ref="H58:J58"/>
  </mergeCells>
  <phoneticPr fontId="0" type="noConversion"/>
  <printOptions horizontalCentered="1" gridLinesSet="0"/>
  <pageMargins left="0.78740157480314965" right="0.31496062992125984" top="0.78740157480314965" bottom="0.11811023622047245" header="0.19685039370078741" footer="0.19685039370078741"/>
  <pageSetup paperSize="9" scale="75" fitToHeight="0" orientation="portrait" r:id="rId1"/>
  <headerFooter alignWithMargins="0"/>
  <rowBreaks count="3" manualBreakCount="3">
    <brk id="35" max="9" man="1"/>
    <brk id="57" max="9" man="1"/>
    <brk id="92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3"/>
  <sheetViews>
    <sheetView showGridLines="0" view="pageBreakPreview" topLeftCell="A25" zoomScale="85" zoomScaleNormal="70" zoomScaleSheetLayoutView="85" workbookViewId="0">
      <selection activeCell="U30" sqref="U30"/>
    </sheetView>
  </sheetViews>
  <sheetFormatPr defaultColWidth="9.140625" defaultRowHeight="23.45" customHeight="1"/>
  <cols>
    <col min="1" max="1" width="41.140625" style="30" customWidth="1"/>
    <col min="2" max="2" width="1" style="30" customWidth="1"/>
    <col min="3" max="3" width="16.5703125" style="30" customWidth="1"/>
    <col min="4" max="4" width="1" style="33" customWidth="1"/>
    <col min="5" max="5" width="16.5703125" style="30" customWidth="1"/>
    <col min="6" max="6" width="0.85546875" style="33" customWidth="1"/>
    <col min="7" max="7" width="16.5703125" style="30" customWidth="1"/>
    <col min="8" max="8" width="0.85546875" style="30" customWidth="1"/>
    <col min="9" max="9" width="16.5703125" style="30" customWidth="1"/>
    <col min="10" max="10" width="0.85546875" style="30" customWidth="1"/>
    <col min="11" max="11" width="16.5703125" style="30" customWidth="1"/>
    <col min="12" max="12" width="1" style="30" customWidth="1"/>
    <col min="13" max="13" width="16.5703125" style="30" customWidth="1"/>
    <col min="14" max="14" width="1" style="30" customWidth="1"/>
    <col min="15" max="15" width="18.85546875" style="30" customWidth="1"/>
    <col min="16" max="16" width="1" style="30" customWidth="1"/>
    <col min="17" max="17" width="16.5703125" style="30" customWidth="1"/>
    <col min="18" max="18" width="1" style="30" customWidth="1"/>
    <col min="19" max="19" width="16.5703125" style="30" customWidth="1"/>
    <col min="20" max="20" width="1" style="30" customWidth="1"/>
    <col min="21" max="21" width="16.5703125" style="30" customWidth="1"/>
    <col min="22" max="16384" width="9.140625" style="30"/>
  </cols>
  <sheetData>
    <row r="1" spans="1:21" ht="23.45" customHeight="1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117" t="s">
        <v>125</v>
      </c>
    </row>
    <row r="2" spans="1:21" ht="23.45" customHeight="1">
      <c r="A2" s="47" t="s">
        <v>162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21" ht="23.45" customHeight="1">
      <c r="A3" s="2" t="s">
        <v>182</v>
      </c>
      <c r="B3" s="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1:21" ht="23.45" customHeight="1">
      <c r="A4" s="69" t="s">
        <v>226</v>
      </c>
      <c r="B4" s="2"/>
      <c r="C4" s="40"/>
      <c r="D4" s="40"/>
      <c r="E4" s="40"/>
      <c r="F4" s="40"/>
      <c r="G4" s="40"/>
      <c r="H4" s="40"/>
      <c r="I4" s="40"/>
      <c r="J4" s="40"/>
      <c r="K4" s="40"/>
      <c r="L4" s="40"/>
      <c r="M4" s="50"/>
      <c r="N4" s="40"/>
      <c r="O4" s="40"/>
      <c r="P4" s="40"/>
      <c r="Q4" s="40"/>
      <c r="R4" s="40"/>
      <c r="S4" s="40"/>
      <c r="T4" s="40"/>
      <c r="U4" s="40"/>
    </row>
    <row r="5" spans="1:21" ht="23.45" customHeight="1"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9" t="s">
        <v>129</v>
      </c>
    </row>
    <row r="6" spans="1:21" ht="23.45" customHeight="1">
      <c r="C6" s="229" t="s">
        <v>0</v>
      </c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</row>
    <row r="7" spans="1:21" ht="23.45" customHeight="1">
      <c r="C7" s="230" t="s">
        <v>34</v>
      </c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45"/>
      <c r="S7" s="44"/>
      <c r="T7" s="31"/>
      <c r="U7" s="31"/>
    </row>
    <row r="8" spans="1:21" ht="23.45" customHeight="1">
      <c r="C8" s="32"/>
      <c r="I8" s="32" t="s">
        <v>167</v>
      </c>
      <c r="N8" s="42"/>
      <c r="O8" s="131" t="s">
        <v>199</v>
      </c>
      <c r="P8" s="42"/>
      <c r="Q8" s="32"/>
      <c r="R8" s="42"/>
      <c r="T8" s="32"/>
      <c r="U8" s="35"/>
    </row>
    <row r="9" spans="1:21" s="32" customFormat="1" ht="23.45" customHeight="1">
      <c r="G9" s="32" t="s">
        <v>167</v>
      </c>
      <c r="I9" s="32" t="s">
        <v>170</v>
      </c>
      <c r="N9" s="34"/>
      <c r="O9" s="132" t="s">
        <v>9</v>
      </c>
      <c r="P9" s="34"/>
      <c r="Q9" s="34"/>
      <c r="R9" s="34"/>
      <c r="S9" s="32" t="s">
        <v>99</v>
      </c>
      <c r="T9" s="34"/>
    </row>
    <row r="10" spans="1:21" s="32" customFormat="1" ht="23.45" customHeight="1">
      <c r="C10" s="32" t="s">
        <v>12</v>
      </c>
      <c r="D10" s="33"/>
      <c r="F10" s="33"/>
      <c r="G10" s="32" t="s">
        <v>168</v>
      </c>
      <c r="I10" s="32" t="s">
        <v>171</v>
      </c>
      <c r="K10" s="231" t="s">
        <v>28</v>
      </c>
      <c r="L10" s="231"/>
      <c r="M10" s="231"/>
      <c r="O10" s="34" t="s">
        <v>200</v>
      </c>
      <c r="Q10" s="32" t="s">
        <v>16</v>
      </c>
      <c r="S10" s="32" t="s">
        <v>100</v>
      </c>
      <c r="T10" s="34"/>
    </row>
    <row r="11" spans="1:21" s="32" customFormat="1" ht="23.45" customHeight="1">
      <c r="C11" s="32" t="s">
        <v>181</v>
      </c>
      <c r="D11" s="33"/>
      <c r="E11" s="32" t="s">
        <v>101</v>
      </c>
      <c r="F11" s="33"/>
      <c r="G11" s="32" t="s">
        <v>169</v>
      </c>
      <c r="I11" s="32" t="s">
        <v>108</v>
      </c>
      <c r="K11" s="32" t="s">
        <v>102</v>
      </c>
      <c r="O11" s="32" t="s">
        <v>201</v>
      </c>
      <c r="Q11" s="32" t="s">
        <v>9</v>
      </c>
      <c r="S11" s="34" t="s">
        <v>83</v>
      </c>
      <c r="T11" s="34"/>
      <c r="U11" s="32" t="s">
        <v>16</v>
      </c>
    </row>
    <row r="12" spans="1:21" s="32" customFormat="1" ht="23.45" customHeight="1">
      <c r="C12" s="62" t="s">
        <v>180</v>
      </c>
      <c r="D12" s="36"/>
      <c r="E12" s="62" t="s">
        <v>103</v>
      </c>
      <c r="F12" s="36"/>
      <c r="G12" s="118" t="s">
        <v>95</v>
      </c>
      <c r="H12" s="34"/>
      <c r="I12" s="62" t="s">
        <v>96</v>
      </c>
      <c r="J12" s="34"/>
      <c r="K12" s="62" t="s">
        <v>104</v>
      </c>
      <c r="L12" s="34"/>
      <c r="M12" s="62" t="s">
        <v>17</v>
      </c>
      <c r="N12" s="34"/>
      <c r="O12" s="186" t="s">
        <v>202</v>
      </c>
      <c r="P12" s="34"/>
      <c r="Q12" s="62" t="s">
        <v>82</v>
      </c>
      <c r="R12" s="34"/>
      <c r="S12" s="62" t="s">
        <v>35</v>
      </c>
      <c r="T12" s="34"/>
      <c r="U12" s="62" t="s">
        <v>9</v>
      </c>
    </row>
    <row r="13" spans="1:21" s="138" customFormat="1" ht="23.45" customHeight="1">
      <c r="A13" s="139" t="s">
        <v>189</v>
      </c>
      <c r="B13" s="140"/>
      <c r="C13" s="135">
        <v>340000</v>
      </c>
      <c r="D13" s="135"/>
      <c r="E13" s="135">
        <v>424318</v>
      </c>
      <c r="F13" s="135"/>
      <c r="G13" s="135">
        <v>-22215</v>
      </c>
      <c r="H13" s="135"/>
      <c r="I13" s="135">
        <v>-22548</v>
      </c>
      <c r="J13" s="135"/>
      <c r="K13" s="135">
        <v>10000</v>
      </c>
      <c r="L13" s="135"/>
      <c r="M13" s="135">
        <v>184021</v>
      </c>
      <c r="N13" s="135"/>
      <c r="O13" s="135">
        <v>-46</v>
      </c>
      <c r="P13" s="135"/>
      <c r="Q13" s="135">
        <f>SUM(C13:O13)</f>
        <v>913530</v>
      </c>
      <c r="R13" s="135"/>
      <c r="S13" s="135">
        <v>5461</v>
      </c>
      <c r="T13" s="135"/>
      <c r="U13" s="135">
        <f>Q13+S13</f>
        <v>918991</v>
      </c>
    </row>
    <row r="14" spans="1:21" s="172" customFormat="1" ht="23.45" customHeight="1">
      <c r="A14" s="182" t="s">
        <v>126</v>
      </c>
      <c r="B14" s="183"/>
      <c r="C14" s="184">
        <v>0</v>
      </c>
      <c r="D14" s="174"/>
      <c r="E14" s="184">
        <v>0</v>
      </c>
      <c r="F14" s="174"/>
      <c r="G14" s="184">
        <v>0</v>
      </c>
      <c r="H14" s="174"/>
      <c r="I14" s="184">
        <v>0</v>
      </c>
      <c r="J14" s="173"/>
      <c r="K14" s="184">
        <v>0</v>
      </c>
      <c r="L14" s="174"/>
      <c r="M14" s="184">
        <f>PL!F102</f>
        <v>68527</v>
      </c>
      <c r="N14" s="174"/>
      <c r="O14" s="184">
        <v>0</v>
      </c>
      <c r="P14" s="174"/>
      <c r="Q14" s="184">
        <f>C14+E14+K14+M14+G14+I14+O14</f>
        <v>68527</v>
      </c>
      <c r="R14" s="174"/>
      <c r="S14" s="184">
        <f>PL!F103</f>
        <v>-10</v>
      </c>
      <c r="T14" s="174"/>
      <c r="U14" s="184">
        <f>Q14+S14</f>
        <v>68517</v>
      </c>
    </row>
    <row r="15" spans="1:21" s="172" customFormat="1" ht="23.45" customHeight="1">
      <c r="A15" s="178" t="s">
        <v>127</v>
      </c>
      <c r="B15" s="183"/>
      <c r="C15" s="185">
        <v>0</v>
      </c>
      <c r="D15" s="174"/>
      <c r="E15" s="185">
        <v>0</v>
      </c>
      <c r="F15" s="174"/>
      <c r="G15" s="185">
        <v>0</v>
      </c>
      <c r="H15" s="174"/>
      <c r="I15" s="185">
        <v>0</v>
      </c>
      <c r="J15" s="173"/>
      <c r="K15" s="185">
        <v>0</v>
      </c>
      <c r="L15" s="174"/>
      <c r="M15" s="185">
        <v>0</v>
      </c>
      <c r="N15" s="174"/>
      <c r="O15" s="185">
        <f>PL!F88</f>
        <v>16</v>
      </c>
      <c r="P15" s="174"/>
      <c r="Q15" s="185">
        <f>C15+E15+K15+M15+G15+I15+O15</f>
        <v>16</v>
      </c>
      <c r="R15" s="174"/>
      <c r="S15" s="185">
        <v>0</v>
      </c>
      <c r="T15" s="174"/>
      <c r="U15" s="185">
        <f>Q15+S15</f>
        <v>16</v>
      </c>
    </row>
    <row r="16" spans="1:21" s="172" customFormat="1" ht="23.45" customHeight="1">
      <c r="A16" s="178" t="s">
        <v>128</v>
      </c>
      <c r="B16" s="178"/>
      <c r="C16" s="173">
        <f>SUM(C14:C15)</f>
        <v>0</v>
      </c>
      <c r="D16" s="174"/>
      <c r="E16" s="173">
        <f>SUM(E14:E15)</f>
        <v>0</v>
      </c>
      <c r="F16" s="174"/>
      <c r="G16" s="173">
        <f>SUM(G14:G15)</f>
        <v>0</v>
      </c>
      <c r="H16" s="174"/>
      <c r="I16" s="173">
        <f>SUM(I14:I15)</f>
        <v>0</v>
      </c>
      <c r="J16" s="173"/>
      <c r="K16" s="173">
        <f>SUM(K14:K15)</f>
        <v>0</v>
      </c>
      <c r="L16" s="174"/>
      <c r="M16" s="173">
        <f>SUM(M14:M15)</f>
        <v>68527</v>
      </c>
      <c r="N16" s="174"/>
      <c r="O16" s="173">
        <f>SUM(O14:O15)</f>
        <v>16</v>
      </c>
      <c r="P16" s="174"/>
      <c r="Q16" s="173">
        <f>SUM(Q14:Q15)</f>
        <v>68543</v>
      </c>
      <c r="R16" s="174"/>
      <c r="S16" s="173">
        <f>SUM(S14:S15)</f>
        <v>-10</v>
      </c>
      <c r="T16" s="174"/>
      <c r="U16" s="173">
        <f>Q16+S16</f>
        <v>68533</v>
      </c>
    </row>
    <row r="17" spans="1:29" s="55" customFormat="1" ht="23.45" customHeight="1">
      <c r="A17" s="55" t="s">
        <v>241</v>
      </c>
      <c r="C17" s="173">
        <v>0</v>
      </c>
      <c r="D17" s="38"/>
      <c r="E17" s="37">
        <v>0</v>
      </c>
      <c r="F17" s="38"/>
      <c r="G17" s="37">
        <v>0</v>
      </c>
      <c r="H17" s="37"/>
      <c r="I17" s="37">
        <v>0</v>
      </c>
      <c r="J17" s="37"/>
      <c r="K17" s="37">
        <v>0</v>
      </c>
      <c r="L17" s="38"/>
      <c r="M17" s="37">
        <v>-40800</v>
      </c>
      <c r="N17" s="38"/>
      <c r="O17" s="173">
        <v>0</v>
      </c>
      <c r="P17" s="174"/>
      <c r="Q17" s="173">
        <f>SUM(C17:P17)</f>
        <v>-40800</v>
      </c>
      <c r="R17" s="174"/>
      <c r="S17" s="173">
        <v>0</v>
      </c>
      <c r="T17" s="174"/>
      <c r="U17" s="173">
        <f>+Q17+S17</f>
        <v>-40800</v>
      </c>
    </row>
    <row r="18" spans="1:29" ht="23.45" customHeight="1">
      <c r="A18" s="30" t="s">
        <v>173</v>
      </c>
      <c r="C18" s="37"/>
      <c r="D18" s="38"/>
      <c r="E18" s="37"/>
      <c r="F18" s="38"/>
      <c r="G18" s="37"/>
      <c r="H18" s="37"/>
      <c r="I18" s="37"/>
      <c r="J18" s="37"/>
      <c r="K18" s="37"/>
      <c r="L18" s="38"/>
      <c r="M18" s="37"/>
      <c r="N18" s="38"/>
      <c r="O18" s="174"/>
      <c r="P18" s="174"/>
      <c r="Q18" s="174"/>
      <c r="R18" s="174"/>
      <c r="S18" s="173"/>
      <c r="T18" s="174"/>
      <c r="U18" s="173"/>
    </row>
    <row r="19" spans="1:29" ht="23.45" customHeight="1">
      <c r="A19" s="30" t="s">
        <v>174</v>
      </c>
      <c r="C19" s="37">
        <v>0</v>
      </c>
      <c r="D19" s="38"/>
      <c r="E19" s="37">
        <v>0</v>
      </c>
      <c r="F19" s="38"/>
      <c r="G19" s="37">
        <v>0</v>
      </c>
      <c r="H19" s="37"/>
      <c r="I19" s="37">
        <v>0</v>
      </c>
      <c r="J19" s="37"/>
      <c r="K19" s="37">
        <v>0</v>
      </c>
      <c r="L19" s="38"/>
      <c r="M19" s="37">
        <v>0</v>
      </c>
      <c r="N19" s="38"/>
      <c r="O19" s="173">
        <v>0</v>
      </c>
      <c r="P19" s="174"/>
      <c r="Q19" s="173">
        <f>SUM(C19:P19)</f>
        <v>0</v>
      </c>
      <c r="R19" s="174"/>
      <c r="S19" s="173">
        <v>-133</v>
      </c>
      <c r="T19" s="174"/>
      <c r="U19" s="173">
        <f>+Q19+S19</f>
        <v>-133</v>
      </c>
    </row>
    <row r="20" spans="1:29" ht="23.45" customHeight="1" thickBot="1">
      <c r="A20" s="68" t="s">
        <v>190</v>
      </c>
      <c r="B20" s="40"/>
      <c r="C20" s="41">
        <f>SUM(C13,C16:C19)</f>
        <v>340000</v>
      </c>
      <c r="D20" s="37"/>
      <c r="E20" s="175">
        <f>SUM(E13,E16:E19)</f>
        <v>424318</v>
      </c>
      <c r="F20" s="37"/>
      <c r="G20" s="175">
        <f>SUM(G13,G16:G19)</f>
        <v>-22215</v>
      </c>
      <c r="H20" s="37"/>
      <c r="I20" s="175">
        <f>SUM(I13,I16:I19)</f>
        <v>-22548</v>
      </c>
      <c r="J20" s="37"/>
      <c r="K20" s="175">
        <f>SUM(K13,K16:K19)</f>
        <v>10000</v>
      </c>
      <c r="L20" s="37"/>
      <c r="M20" s="175">
        <f>SUM(M13,M16:M19)</f>
        <v>211748</v>
      </c>
      <c r="N20" s="37"/>
      <c r="O20" s="175">
        <f>SUM(O13,O16:O19)</f>
        <v>-30</v>
      </c>
      <c r="P20" s="173"/>
      <c r="Q20" s="175">
        <f>SUM(Q13,Q16:Q19)</f>
        <v>941273</v>
      </c>
      <c r="R20" s="173"/>
      <c r="S20" s="175">
        <f>SUM(S13,S16:S19)</f>
        <v>5318</v>
      </c>
      <c r="T20" s="173"/>
      <c r="U20" s="175">
        <f>SUM(U13,U16:U19)</f>
        <v>946591</v>
      </c>
      <c r="V20" s="39"/>
    </row>
    <row r="21" spans="1:29" ht="23.45" customHeight="1" thickTop="1">
      <c r="A21" s="40"/>
      <c r="B21" s="40"/>
      <c r="C21" s="37"/>
      <c r="D21" s="38"/>
      <c r="E21" s="37"/>
      <c r="F21" s="38"/>
      <c r="G21" s="37"/>
      <c r="H21" s="37"/>
      <c r="I21" s="37"/>
      <c r="J21" s="37"/>
      <c r="K21" s="37"/>
      <c r="L21" s="38"/>
      <c r="M21" s="39"/>
      <c r="N21" s="38"/>
      <c r="O21" s="38"/>
      <c r="P21" s="38"/>
      <c r="Q21" s="38"/>
      <c r="R21" s="38"/>
      <c r="S21" s="37"/>
      <c r="T21" s="38"/>
      <c r="U21" s="37"/>
    </row>
    <row r="22" spans="1:29" s="134" customFormat="1" ht="23.45" customHeight="1">
      <c r="A22" s="133" t="s">
        <v>227</v>
      </c>
      <c r="C22" s="135">
        <v>340000</v>
      </c>
      <c r="D22" s="135"/>
      <c r="E22" s="135">
        <v>424318</v>
      </c>
      <c r="F22" s="135"/>
      <c r="G22" s="135">
        <v>-22215</v>
      </c>
      <c r="H22" s="135"/>
      <c r="I22" s="135">
        <v>-22548</v>
      </c>
      <c r="J22" s="135"/>
      <c r="K22" s="135">
        <v>16700</v>
      </c>
      <c r="L22" s="135"/>
      <c r="M22" s="135">
        <v>172989</v>
      </c>
      <c r="N22" s="135"/>
      <c r="O22" s="135">
        <v>-95</v>
      </c>
      <c r="P22" s="135"/>
      <c r="Q22" s="135">
        <f>C22+E22+K22+M22+G22+I22+O22</f>
        <v>909149</v>
      </c>
      <c r="R22" s="135"/>
      <c r="S22" s="135">
        <v>5178</v>
      </c>
      <c r="T22" s="135"/>
      <c r="U22" s="135">
        <f>Q22+S22</f>
        <v>914327</v>
      </c>
      <c r="V22" s="136"/>
      <c r="W22" s="136"/>
      <c r="X22" s="136"/>
      <c r="Y22" s="136"/>
      <c r="Z22" s="136"/>
      <c r="AA22" s="136"/>
      <c r="AB22" s="136"/>
      <c r="AC22" s="136"/>
    </row>
    <row r="23" spans="1:29" s="172" customFormat="1" ht="23.45" customHeight="1">
      <c r="A23" s="182" t="s">
        <v>126</v>
      </c>
      <c r="B23" s="183"/>
      <c r="C23" s="184">
        <v>0</v>
      </c>
      <c r="D23" s="174"/>
      <c r="E23" s="184">
        <v>0</v>
      </c>
      <c r="F23" s="174"/>
      <c r="G23" s="184">
        <v>0</v>
      </c>
      <c r="H23" s="174"/>
      <c r="I23" s="184">
        <v>0</v>
      </c>
      <c r="J23" s="173"/>
      <c r="K23" s="184">
        <v>0</v>
      </c>
      <c r="L23" s="174"/>
      <c r="M23" s="184">
        <f>PL!D102</f>
        <v>39949</v>
      </c>
      <c r="N23" s="174"/>
      <c r="O23" s="184">
        <v>0</v>
      </c>
      <c r="P23" s="174"/>
      <c r="Q23" s="184">
        <f>C23+E23+K23+M23+G23+I23+O23</f>
        <v>39949</v>
      </c>
      <c r="R23" s="174"/>
      <c r="S23" s="184">
        <f>PL!D103</f>
        <v>-10</v>
      </c>
      <c r="T23" s="174"/>
      <c r="U23" s="184">
        <f>Q23+S23</f>
        <v>39939</v>
      </c>
    </row>
    <row r="24" spans="1:29" s="172" customFormat="1" ht="23.45" customHeight="1">
      <c r="A24" s="178" t="s">
        <v>127</v>
      </c>
      <c r="B24" s="183"/>
      <c r="C24" s="185">
        <v>0</v>
      </c>
      <c r="D24" s="174"/>
      <c r="E24" s="185">
        <v>0</v>
      </c>
      <c r="F24" s="174"/>
      <c r="G24" s="185">
        <v>0</v>
      </c>
      <c r="H24" s="174"/>
      <c r="I24" s="185">
        <v>0</v>
      </c>
      <c r="J24" s="173"/>
      <c r="K24" s="185">
        <v>0</v>
      </c>
      <c r="L24" s="174"/>
      <c r="M24" s="185">
        <v>0</v>
      </c>
      <c r="N24" s="174"/>
      <c r="O24" s="185">
        <f>PL!D88</f>
        <v>43</v>
      </c>
      <c r="P24" s="174"/>
      <c r="Q24" s="185">
        <f>C24+E24+K24+M24+G24+I24+O24</f>
        <v>43</v>
      </c>
      <c r="R24" s="174"/>
      <c r="S24" s="185">
        <v>0</v>
      </c>
      <c r="T24" s="174"/>
      <c r="U24" s="185">
        <f>Q24+S24</f>
        <v>43</v>
      </c>
    </row>
    <row r="25" spans="1:29" s="172" customFormat="1" ht="23.45" customHeight="1">
      <c r="A25" s="178" t="s">
        <v>128</v>
      </c>
      <c r="B25" s="178"/>
      <c r="C25" s="173">
        <f>SUM(C23:C24)</f>
        <v>0</v>
      </c>
      <c r="D25" s="174"/>
      <c r="E25" s="173">
        <f>SUM(E23:E24)</f>
        <v>0</v>
      </c>
      <c r="F25" s="174"/>
      <c r="G25" s="173">
        <f>SUM(G23:G24)</f>
        <v>0</v>
      </c>
      <c r="H25" s="174"/>
      <c r="I25" s="173">
        <f>SUM(I23:I24)</f>
        <v>0</v>
      </c>
      <c r="J25" s="173"/>
      <c r="K25" s="173">
        <f>SUM(K23:K24)</f>
        <v>0</v>
      </c>
      <c r="L25" s="174"/>
      <c r="M25" s="173">
        <f>SUM(M23:M24)</f>
        <v>39949</v>
      </c>
      <c r="N25" s="174"/>
      <c r="O25" s="173">
        <f>SUM(O23:O24)</f>
        <v>43</v>
      </c>
      <c r="P25" s="174"/>
      <c r="Q25" s="173">
        <f>C25+E25+K25+M25+G25+I25+O25</f>
        <v>39992</v>
      </c>
      <c r="R25" s="174"/>
      <c r="S25" s="173">
        <f>SUM(S23:S24)</f>
        <v>-10</v>
      </c>
      <c r="T25" s="174"/>
      <c r="U25" s="173">
        <f>Q25+S25</f>
        <v>39982</v>
      </c>
    </row>
    <row r="26" spans="1:29" s="55" customFormat="1" ht="23.45" customHeight="1">
      <c r="A26" s="55" t="s">
        <v>241</v>
      </c>
      <c r="C26" s="173">
        <v>0</v>
      </c>
      <c r="D26" s="174"/>
      <c r="E26" s="173">
        <v>0</v>
      </c>
      <c r="F26" s="174"/>
      <c r="G26" s="173">
        <v>0</v>
      </c>
      <c r="H26" s="173"/>
      <c r="I26" s="173">
        <v>0</v>
      </c>
      <c r="J26" s="173"/>
      <c r="K26" s="173">
        <v>0</v>
      </c>
      <c r="L26" s="174"/>
      <c r="M26" s="173">
        <v>-34000</v>
      </c>
      <c r="N26" s="174"/>
      <c r="O26" s="173">
        <v>0</v>
      </c>
      <c r="P26" s="174"/>
      <c r="Q26" s="173">
        <f>SUM(C26:P26)</f>
        <v>-34000</v>
      </c>
      <c r="R26" s="174"/>
      <c r="S26" s="173">
        <v>0</v>
      </c>
      <c r="T26" s="174"/>
      <c r="U26" s="173">
        <f>+Q26+S26</f>
        <v>-34000</v>
      </c>
    </row>
    <row r="27" spans="1:29" s="172" customFormat="1" ht="23.45" customHeight="1">
      <c r="A27" s="172" t="s">
        <v>173</v>
      </c>
      <c r="C27" s="173"/>
      <c r="D27" s="174"/>
      <c r="E27" s="173"/>
      <c r="F27" s="174"/>
      <c r="G27" s="173"/>
      <c r="H27" s="173"/>
      <c r="I27" s="173"/>
      <c r="J27" s="173"/>
      <c r="K27" s="173"/>
      <c r="L27" s="174"/>
      <c r="M27" s="173"/>
      <c r="N27" s="174"/>
      <c r="O27" s="174"/>
      <c r="P27" s="174"/>
      <c r="Q27" s="174"/>
      <c r="R27" s="174"/>
      <c r="S27" s="173"/>
      <c r="T27" s="174"/>
      <c r="U27" s="173"/>
    </row>
    <row r="28" spans="1:29" s="172" customFormat="1" ht="23.45" customHeight="1">
      <c r="A28" s="172" t="s">
        <v>174</v>
      </c>
      <c r="C28" s="173">
        <v>0</v>
      </c>
      <c r="D28" s="174"/>
      <c r="E28" s="173">
        <v>0</v>
      </c>
      <c r="F28" s="174"/>
      <c r="G28" s="173">
        <v>0</v>
      </c>
      <c r="H28" s="173"/>
      <c r="I28" s="173">
        <v>0</v>
      </c>
      <c r="J28" s="173"/>
      <c r="K28" s="173">
        <v>0</v>
      </c>
      <c r="L28" s="174"/>
      <c r="M28" s="173">
        <v>0</v>
      </c>
      <c r="N28" s="174"/>
      <c r="O28" s="173">
        <v>0</v>
      </c>
      <c r="P28" s="174"/>
      <c r="Q28" s="173">
        <f>SUM(C28:P28)</f>
        <v>0</v>
      </c>
      <c r="R28" s="174"/>
      <c r="S28" s="173">
        <v>-133</v>
      </c>
      <c r="T28" s="174"/>
      <c r="U28" s="173">
        <f>+Q28+S28</f>
        <v>-133</v>
      </c>
    </row>
    <row r="29" spans="1:29" s="172" customFormat="1" ht="23.45" customHeight="1" thickBot="1">
      <c r="A29" s="68" t="s">
        <v>228</v>
      </c>
      <c r="B29" s="40"/>
      <c r="C29" s="175">
        <f>SUM(C22,C25:C28)</f>
        <v>340000</v>
      </c>
      <c r="D29" s="173"/>
      <c r="E29" s="175">
        <f>SUM(E22,E25:E28)</f>
        <v>424318</v>
      </c>
      <c r="F29" s="173"/>
      <c r="G29" s="175">
        <f>SUM(G22,G25:G28)</f>
        <v>-22215</v>
      </c>
      <c r="H29" s="173"/>
      <c r="I29" s="175">
        <f>SUM(I22,I25:I28)</f>
        <v>-22548</v>
      </c>
      <c r="J29" s="173"/>
      <c r="K29" s="175">
        <f>SUM(K22,K25:K28)</f>
        <v>16700</v>
      </c>
      <c r="L29" s="173"/>
      <c r="M29" s="175">
        <f>SUM(M22,M25:M28)</f>
        <v>178938</v>
      </c>
      <c r="N29" s="173"/>
      <c r="O29" s="175">
        <f>SUM(O22,O25:O28)</f>
        <v>-52</v>
      </c>
      <c r="P29" s="173"/>
      <c r="Q29" s="175">
        <f>SUM(Q22,Q25:Q28)</f>
        <v>915141</v>
      </c>
      <c r="R29" s="173"/>
      <c r="S29" s="175">
        <f>SUM(S22,S25:S28)</f>
        <v>5035</v>
      </c>
      <c r="T29" s="173"/>
      <c r="U29" s="175">
        <f>SUM(U22,U25:U28)</f>
        <v>920176</v>
      </c>
      <c r="V29" s="39"/>
    </row>
    <row r="30" spans="1:29" s="172" customFormat="1" ht="23.45" customHeight="1" thickTop="1">
      <c r="A30" s="40"/>
      <c r="B30" s="40"/>
      <c r="C30" s="173"/>
      <c r="D30" s="174"/>
      <c r="E30" s="173"/>
      <c r="F30" s="174"/>
      <c r="G30" s="173"/>
      <c r="H30" s="173"/>
      <c r="I30" s="173"/>
      <c r="J30" s="173"/>
      <c r="K30" s="173"/>
      <c r="L30" s="174"/>
      <c r="M30" s="39"/>
      <c r="N30" s="174"/>
      <c r="O30" s="174"/>
      <c r="P30" s="174"/>
      <c r="Q30" s="174"/>
      <c r="R30" s="174"/>
      <c r="S30" s="173"/>
      <c r="T30" s="174"/>
      <c r="U30" s="173"/>
    </row>
    <row r="31" spans="1:29" ht="23.45" customHeight="1">
      <c r="A31" s="30" t="s">
        <v>5</v>
      </c>
      <c r="C31" s="33"/>
      <c r="D31" s="30"/>
      <c r="F31" s="30"/>
      <c r="M31" s="43"/>
      <c r="O31" s="43"/>
      <c r="Q31" s="43"/>
      <c r="S31" s="43"/>
      <c r="T31" s="43"/>
      <c r="U31" s="43"/>
    </row>
    <row r="32" spans="1:29" ht="23.45" customHeight="1"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</row>
    <row r="33" spans="3:19" ht="23.45" customHeight="1">
      <c r="C33" s="39"/>
      <c r="E33" s="39"/>
      <c r="G33" s="39"/>
      <c r="H33" s="39"/>
      <c r="I33" s="39"/>
      <c r="J33" s="39"/>
      <c r="K33" s="39"/>
      <c r="M33" s="39"/>
      <c r="S33" s="39"/>
    </row>
  </sheetData>
  <mergeCells count="3">
    <mergeCell ref="C6:U6"/>
    <mergeCell ref="C7:Q7"/>
    <mergeCell ref="K10:M10"/>
  </mergeCells>
  <printOptions horizontalCentered="1"/>
  <pageMargins left="0.19685039370078741" right="0.19685039370078741" top="0.78740157480314965" bottom="0.31496062992125984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AC20"/>
  <sheetViews>
    <sheetView showGridLines="0" view="pageBreakPreview" topLeftCell="A9" zoomScale="85" zoomScaleNormal="70" zoomScaleSheetLayoutView="85" workbookViewId="0">
      <selection activeCell="K19" sqref="K19"/>
    </sheetView>
  </sheetViews>
  <sheetFormatPr defaultColWidth="9.140625" defaultRowHeight="24" customHeight="1"/>
  <cols>
    <col min="1" max="1" width="35.42578125" style="110" customWidth="1"/>
    <col min="2" max="2" width="3.7109375" style="110" customWidth="1"/>
    <col min="3" max="3" width="19.7109375" style="110" customWidth="1"/>
    <col min="4" max="4" width="1.5703125" style="110" customWidth="1"/>
    <col min="5" max="5" width="19.7109375" style="110" customWidth="1"/>
    <col min="6" max="6" width="1.5703125" style="110" customWidth="1"/>
    <col min="7" max="7" width="19.7109375" style="110" customWidth="1"/>
    <col min="8" max="8" width="1.5703125" style="110" customWidth="1"/>
    <col min="9" max="9" width="19.7109375" style="110" customWidth="1"/>
    <col min="10" max="10" width="1.5703125" style="110" customWidth="1"/>
    <col min="11" max="11" width="19.7109375" style="110" customWidth="1"/>
    <col min="12" max="12" width="13.140625" style="110" bestFit="1" customWidth="1"/>
    <col min="13" max="16384" width="9.140625" style="110"/>
  </cols>
  <sheetData>
    <row r="1" spans="1:29" ht="24" customHeight="1">
      <c r="I1" s="48"/>
      <c r="J1" s="48"/>
      <c r="K1" s="117" t="s">
        <v>125</v>
      </c>
      <c r="L1" s="1"/>
    </row>
    <row r="2" spans="1:29" ht="24" customHeight="1">
      <c r="A2" s="232" t="s">
        <v>162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1"/>
    </row>
    <row r="3" spans="1:29" ht="24" customHeight="1">
      <c r="A3" s="232" t="s">
        <v>36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29" ht="24" customHeight="1">
      <c r="A4" s="232" t="s">
        <v>226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1"/>
    </row>
    <row r="5" spans="1:29" ht="24" customHeight="1">
      <c r="A5" s="235" t="s">
        <v>129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29" ht="24" customHeight="1">
      <c r="A6" s="112"/>
      <c r="B6" s="112"/>
      <c r="C6" s="234" t="s">
        <v>33</v>
      </c>
      <c r="D6" s="234"/>
      <c r="E6" s="234"/>
      <c r="F6" s="234"/>
      <c r="G6" s="234"/>
      <c r="H6" s="234"/>
      <c r="I6" s="234"/>
      <c r="J6" s="234"/>
      <c r="K6" s="234"/>
    </row>
    <row r="7" spans="1:29" s="112" customFormat="1" ht="24" customHeight="1">
      <c r="G7" s="233" t="s">
        <v>28</v>
      </c>
      <c r="H7" s="233"/>
      <c r="I7" s="233"/>
    </row>
    <row r="8" spans="1:29" s="112" customFormat="1" ht="24" customHeight="1">
      <c r="C8" s="112" t="s">
        <v>89</v>
      </c>
      <c r="E8" s="112" t="s">
        <v>58</v>
      </c>
      <c r="G8" s="112" t="s">
        <v>102</v>
      </c>
      <c r="K8" s="112" t="s">
        <v>16</v>
      </c>
    </row>
    <row r="9" spans="1:29" s="112" customFormat="1" ht="24" customHeight="1">
      <c r="C9" s="113" t="s">
        <v>90</v>
      </c>
      <c r="E9" s="113" t="s">
        <v>57</v>
      </c>
      <c r="G9" s="113" t="s">
        <v>116</v>
      </c>
      <c r="I9" s="113" t="s">
        <v>17</v>
      </c>
      <c r="K9" s="113" t="s">
        <v>9</v>
      </c>
    </row>
    <row r="10" spans="1:29" s="138" customFormat="1" ht="24" customHeight="1">
      <c r="A10" s="139" t="s">
        <v>189</v>
      </c>
      <c r="B10" s="140"/>
      <c r="C10" s="135">
        <v>340000</v>
      </c>
      <c r="D10" s="135"/>
      <c r="E10" s="135">
        <v>424318</v>
      </c>
      <c r="F10" s="135"/>
      <c r="G10" s="135">
        <v>10000</v>
      </c>
      <c r="H10" s="135"/>
      <c r="I10" s="135">
        <v>34680</v>
      </c>
      <c r="J10" s="135"/>
      <c r="K10" s="141">
        <f>SUM(C10:J10)</f>
        <v>808998</v>
      </c>
      <c r="L10" s="135"/>
      <c r="M10" s="134"/>
      <c r="N10" s="134"/>
      <c r="O10" s="134"/>
      <c r="P10" s="134"/>
      <c r="Q10" s="134"/>
      <c r="R10" s="134"/>
      <c r="S10" s="134"/>
      <c r="T10" s="134"/>
      <c r="U10" s="134"/>
    </row>
    <row r="11" spans="1:29" ht="24" customHeight="1">
      <c r="A11" s="1" t="s">
        <v>128</v>
      </c>
      <c r="B11" s="1"/>
      <c r="C11" s="114">
        <v>0</v>
      </c>
      <c r="D11" s="114"/>
      <c r="E11" s="114">
        <v>0</v>
      </c>
      <c r="F11" s="114"/>
      <c r="G11" s="114">
        <v>0</v>
      </c>
      <c r="H11" s="114"/>
      <c r="I11" s="114">
        <f>PL!J102</f>
        <v>109977</v>
      </c>
      <c r="J11" s="114"/>
      <c r="K11" s="114">
        <f>SUM(C11:J11)</f>
        <v>109977</v>
      </c>
      <c r="L11" s="111"/>
    </row>
    <row r="12" spans="1:29" ht="24" customHeight="1">
      <c r="A12" s="1" t="s">
        <v>241</v>
      </c>
      <c r="B12" s="1"/>
      <c r="C12" s="114">
        <v>0</v>
      </c>
      <c r="D12" s="114">
        <v>0</v>
      </c>
      <c r="E12" s="114">
        <v>0</v>
      </c>
      <c r="F12" s="114"/>
      <c r="G12" s="114">
        <v>0</v>
      </c>
      <c r="H12" s="114"/>
      <c r="I12" s="173">
        <v>-40800</v>
      </c>
      <c r="J12" s="114"/>
      <c r="K12" s="114">
        <f>SUM(C12:J12)</f>
        <v>-40800</v>
      </c>
      <c r="L12" s="111"/>
    </row>
    <row r="13" spans="1:29" ht="24" customHeight="1" thickBot="1">
      <c r="A13" s="2" t="s">
        <v>190</v>
      </c>
      <c r="B13" s="2"/>
      <c r="C13" s="115">
        <f>SUM(C10,C11:C12)</f>
        <v>340000</v>
      </c>
      <c r="D13" s="114"/>
      <c r="E13" s="115">
        <f>SUM(E10,E11:E12)</f>
        <v>424318</v>
      </c>
      <c r="F13" s="114"/>
      <c r="G13" s="115">
        <f>SUM(G10,G11:G12)</f>
        <v>10000</v>
      </c>
      <c r="H13" s="114"/>
      <c r="I13" s="115">
        <f>SUM(I10,I11:I12)</f>
        <v>103857</v>
      </c>
      <c r="J13" s="114"/>
      <c r="K13" s="115">
        <f>SUM(K10,K11:K12)</f>
        <v>878175</v>
      </c>
    </row>
    <row r="14" spans="1:29" ht="24" customHeight="1" thickTop="1">
      <c r="A14" s="1"/>
      <c r="B14" s="1"/>
      <c r="C14" s="116"/>
      <c r="D14" s="116"/>
      <c r="E14" s="116"/>
      <c r="F14" s="116"/>
      <c r="G14" s="116"/>
      <c r="H14" s="116"/>
      <c r="I14" s="116"/>
      <c r="J14" s="116"/>
      <c r="K14" s="116"/>
    </row>
    <row r="15" spans="1:29" s="134" customFormat="1" ht="24" customHeight="1">
      <c r="A15" s="133" t="s">
        <v>227</v>
      </c>
      <c r="C15" s="141">
        <v>340000</v>
      </c>
      <c r="D15" s="141"/>
      <c r="E15" s="141">
        <v>424318</v>
      </c>
      <c r="F15" s="141"/>
      <c r="G15" s="141">
        <v>16700</v>
      </c>
      <c r="H15" s="141"/>
      <c r="I15" s="141">
        <v>35397</v>
      </c>
      <c r="J15" s="141"/>
      <c r="K15" s="141">
        <f>SUM(C15:J15)</f>
        <v>816415</v>
      </c>
      <c r="L15" s="135"/>
      <c r="V15" s="136"/>
      <c r="W15" s="136"/>
      <c r="X15" s="136"/>
      <c r="Y15" s="136"/>
      <c r="Z15" s="136"/>
      <c r="AA15" s="136"/>
      <c r="AB15" s="136"/>
      <c r="AC15" s="136"/>
    </row>
    <row r="16" spans="1:29" ht="24" customHeight="1">
      <c r="A16" s="1" t="s">
        <v>128</v>
      </c>
      <c r="B16" s="1"/>
      <c r="C16" s="114">
        <v>0</v>
      </c>
      <c r="D16" s="114"/>
      <c r="E16" s="114">
        <v>0</v>
      </c>
      <c r="F16" s="114"/>
      <c r="G16" s="114">
        <v>0</v>
      </c>
      <c r="H16" s="114"/>
      <c r="I16" s="114">
        <f>PL!H102</f>
        <v>46010</v>
      </c>
      <c r="J16" s="114"/>
      <c r="K16" s="114">
        <f>SUM(C16:J16)</f>
        <v>46010</v>
      </c>
      <c r="L16" s="111"/>
    </row>
    <row r="17" spans="1:12" ht="24" customHeight="1">
      <c r="A17" s="1" t="s">
        <v>241</v>
      </c>
      <c r="B17" s="1"/>
      <c r="C17" s="114">
        <v>0</v>
      </c>
      <c r="D17" s="114">
        <v>0</v>
      </c>
      <c r="E17" s="114">
        <v>0</v>
      </c>
      <c r="F17" s="114"/>
      <c r="G17" s="114">
        <v>0</v>
      </c>
      <c r="H17" s="114"/>
      <c r="I17" s="173">
        <v>-34000</v>
      </c>
      <c r="J17" s="114"/>
      <c r="K17" s="114">
        <f>SUM(C17:J17)</f>
        <v>-34000</v>
      </c>
      <c r="L17" s="111"/>
    </row>
    <row r="18" spans="1:12" ht="24" customHeight="1" thickBot="1">
      <c r="A18" s="2" t="s">
        <v>228</v>
      </c>
      <c r="B18" s="2"/>
      <c r="C18" s="115">
        <f>SUM(C15:C17)</f>
        <v>340000</v>
      </c>
      <c r="D18" s="114"/>
      <c r="E18" s="115">
        <f>SUM(E15:E17)</f>
        <v>424318</v>
      </c>
      <c r="F18" s="114"/>
      <c r="G18" s="115">
        <f>SUM(G15:G17)</f>
        <v>16700</v>
      </c>
      <c r="H18" s="114"/>
      <c r="I18" s="115">
        <f>SUM(I15:I17)</f>
        <v>47407</v>
      </c>
      <c r="J18" s="114"/>
      <c r="K18" s="115">
        <f>SUM(K15:K17)</f>
        <v>828425</v>
      </c>
    </row>
    <row r="19" spans="1:12" ht="24" customHeight="1" thickTop="1">
      <c r="A19" s="1"/>
      <c r="B19" s="1"/>
      <c r="C19" s="116"/>
      <c r="D19" s="116"/>
      <c r="E19" s="116"/>
      <c r="F19" s="116"/>
      <c r="G19" s="116"/>
      <c r="H19" s="116"/>
      <c r="I19" s="116"/>
      <c r="J19" s="116"/>
      <c r="K19" s="116"/>
    </row>
    <row r="20" spans="1:12" ht="24" customHeight="1">
      <c r="A20" s="1" t="s">
        <v>5</v>
      </c>
      <c r="B20" s="1"/>
    </row>
  </sheetData>
  <mergeCells count="6">
    <mergeCell ref="A2:K2"/>
    <mergeCell ref="G7:I7"/>
    <mergeCell ref="C6:K6"/>
    <mergeCell ref="A3:K3"/>
    <mergeCell ref="A4:K4"/>
    <mergeCell ref="A5:K5"/>
  </mergeCells>
  <phoneticPr fontId="0" type="noConversion"/>
  <printOptions horizontalCentered="1"/>
  <pageMargins left="0.57999999999999996" right="0.39370078740157499" top="0.90500000000000003" bottom="0.196850393700787" header="0.196850393700787" footer="0.196850393700787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2"/>
  <sheetViews>
    <sheetView showGridLines="0" view="pageBreakPreview" topLeftCell="A64" zoomScaleNormal="100" zoomScaleSheetLayoutView="100" workbookViewId="0">
      <selection activeCell="D73" sqref="D73"/>
    </sheetView>
  </sheetViews>
  <sheetFormatPr defaultColWidth="10.5703125" defaultRowHeight="24" customHeight="1"/>
  <cols>
    <col min="1" max="1" width="52" style="5" customWidth="1"/>
    <col min="2" max="2" width="2.42578125" style="10" customWidth="1"/>
    <col min="3" max="3" width="5.7109375" style="10" customWidth="1"/>
    <col min="4" max="4" width="14.7109375" style="20" customWidth="1"/>
    <col min="5" max="5" width="0.85546875" style="20" customWidth="1"/>
    <col min="6" max="6" width="14.7109375" style="20" customWidth="1"/>
    <col min="7" max="7" width="0.85546875" style="20" customWidth="1"/>
    <col min="8" max="8" width="14.7109375" style="20" customWidth="1"/>
    <col min="9" max="9" width="0.85546875" style="20" customWidth="1"/>
    <col min="10" max="10" width="14.7109375" style="20" customWidth="1"/>
    <col min="11" max="11" width="0.85546875" style="20" customWidth="1"/>
    <col min="12" max="12" width="15.42578125" style="20" bestFit="1" customWidth="1"/>
    <col min="13" max="13" width="0.85546875" style="20" customWidth="1"/>
    <col min="14" max="14" width="15.42578125" style="20" bestFit="1" customWidth="1"/>
    <col min="15" max="15" width="1.42578125" style="5" customWidth="1"/>
    <col min="16" max="16" width="18.140625" style="5" customWidth="1"/>
    <col min="17" max="17" width="2.5703125" style="5" bestFit="1" customWidth="1"/>
    <col min="18" max="18" width="14.140625" style="5" bestFit="1" customWidth="1"/>
    <col min="19" max="19" width="2.5703125" style="5" bestFit="1" customWidth="1"/>
    <col min="20" max="20" width="10.5703125" style="5"/>
    <col min="21" max="21" width="2.5703125" style="5" bestFit="1" customWidth="1"/>
    <col min="22" max="22" width="11.5703125" style="5" bestFit="1" customWidth="1"/>
    <col min="23" max="23" width="2.5703125" style="5" bestFit="1" customWidth="1"/>
    <col min="24" max="16384" width="10.5703125" style="5"/>
  </cols>
  <sheetData>
    <row r="1" spans="1:16" ht="24" customHeight="1">
      <c r="H1" s="227" t="s">
        <v>125</v>
      </c>
      <c r="I1" s="227"/>
      <c r="J1" s="227"/>
    </row>
    <row r="2" spans="1:16" ht="24" customHeight="1">
      <c r="A2" s="232" t="s">
        <v>162</v>
      </c>
      <c r="B2" s="232"/>
      <c r="C2" s="232"/>
      <c r="D2" s="232"/>
      <c r="E2" s="232"/>
      <c r="F2" s="232"/>
      <c r="G2" s="232"/>
      <c r="H2" s="232"/>
      <c r="I2" s="232"/>
      <c r="J2" s="232"/>
      <c r="K2" s="2"/>
      <c r="L2" s="2"/>
      <c r="M2" s="2"/>
      <c r="N2" s="2"/>
    </row>
    <row r="3" spans="1:16" ht="24" customHeight="1">
      <c r="A3" s="61" t="s">
        <v>13</v>
      </c>
      <c r="B3" s="14"/>
      <c r="C3" s="14"/>
      <c r="D3" s="21"/>
      <c r="E3" s="21"/>
      <c r="F3" s="21"/>
      <c r="G3" s="21"/>
      <c r="H3" s="21"/>
      <c r="I3" s="21"/>
      <c r="J3" s="21"/>
      <c r="K3" s="122"/>
      <c r="L3" s="21"/>
      <c r="M3" s="122"/>
      <c r="N3" s="21"/>
    </row>
    <row r="4" spans="1:16" ht="24" customHeight="1">
      <c r="A4" s="123" t="s">
        <v>226</v>
      </c>
      <c r="B4" s="14"/>
      <c r="C4" s="14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6" ht="24" customHeight="1">
      <c r="A5" s="61"/>
      <c r="B5" s="14"/>
      <c r="C5" s="14"/>
      <c r="D5" s="21"/>
      <c r="E5" s="21"/>
      <c r="F5" s="21"/>
      <c r="G5" s="21"/>
      <c r="I5" s="21"/>
      <c r="J5" s="11" t="s">
        <v>129</v>
      </c>
      <c r="K5" s="21"/>
      <c r="L5" s="13"/>
      <c r="M5" s="13"/>
      <c r="N5" s="13"/>
    </row>
    <row r="6" spans="1:16" ht="24" customHeight="1">
      <c r="A6" s="61"/>
      <c r="B6" s="7"/>
      <c r="C6" s="7"/>
      <c r="D6" s="228" t="s">
        <v>0</v>
      </c>
      <c r="E6" s="228"/>
      <c r="F6" s="228"/>
      <c r="G6" s="21"/>
      <c r="H6" s="228" t="s">
        <v>33</v>
      </c>
      <c r="I6" s="228"/>
      <c r="J6" s="228"/>
      <c r="K6" s="21"/>
      <c r="L6" s="13"/>
      <c r="M6" s="13"/>
      <c r="N6" s="13"/>
    </row>
    <row r="7" spans="1:16" ht="24" customHeight="1">
      <c r="A7" s="61"/>
      <c r="B7" s="8"/>
      <c r="C7" s="17"/>
      <c r="D7" s="9">
        <v>2564</v>
      </c>
      <c r="E7" s="9"/>
      <c r="F7" s="9">
        <v>2563</v>
      </c>
      <c r="G7" s="21"/>
      <c r="H7" s="9">
        <v>2564</v>
      </c>
      <c r="I7" s="9"/>
      <c r="J7" s="9">
        <v>2563</v>
      </c>
      <c r="K7" s="21"/>
      <c r="L7" s="13"/>
      <c r="M7" s="13"/>
      <c r="N7" s="13"/>
    </row>
    <row r="8" spans="1:16" ht="24" customHeight="1">
      <c r="A8" s="6" t="s">
        <v>29</v>
      </c>
    </row>
    <row r="9" spans="1:16" ht="24" customHeight="1">
      <c r="A9" s="5" t="s">
        <v>85</v>
      </c>
      <c r="D9" s="124">
        <f>PL!D80</f>
        <v>51749</v>
      </c>
      <c r="E9" s="124"/>
      <c r="F9" s="124">
        <f>PL!F80</f>
        <v>83977</v>
      </c>
      <c r="G9" s="124"/>
      <c r="H9" s="124">
        <f>PL!H80</f>
        <v>51087</v>
      </c>
      <c r="I9" s="13"/>
      <c r="J9" s="124">
        <f>PL!J80</f>
        <v>116670</v>
      </c>
      <c r="K9" s="13"/>
      <c r="L9" s="13"/>
      <c r="M9" s="13"/>
      <c r="N9" s="13"/>
    </row>
    <row r="10" spans="1:16" ht="24" customHeight="1">
      <c r="A10" s="5" t="s">
        <v>88</v>
      </c>
      <c r="D10" s="125"/>
      <c r="E10" s="13"/>
      <c r="F10" s="125"/>
      <c r="G10" s="13"/>
      <c r="H10" s="125"/>
      <c r="I10" s="13"/>
      <c r="J10" s="125"/>
      <c r="K10" s="13"/>
      <c r="L10" s="13"/>
      <c r="M10" s="13"/>
      <c r="N10" s="13"/>
    </row>
    <row r="11" spans="1:16" ht="24" customHeight="1">
      <c r="A11" s="5" t="s">
        <v>63</v>
      </c>
      <c r="D11" s="125"/>
      <c r="E11" s="13"/>
      <c r="F11" s="125"/>
      <c r="G11" s="13"/>
      <c r="H11" s="125"/>
      <c r="I11" s="13"/>
      <c r="J11" s="125"/>
      <c r="K11" s="13"/>
      <c r="L11" s="13"/>
      <c r="M11" s="13"/>
      <c r="N11" s="13"/>
    </row>
    <row r="12" spans="1:16" ht="24" customHeight="1">
      <c r="A12" s="5" t="s">
        <v>56</v>
      </c>
      <c r="D12" s="124">
        <v>22835</v>
      </c>
      <c r="E12" s="13"/>
      <c r="F12" s="124">
        <v>23256</v>
      </c>
      <c r="G12" s="13"/>
      <c r="H12" s="124">
        <v>17571</v>
      </c>
      <c r="I12" s="13"/>
      <c r="J12" s="124">
        <v>18203</v>
      </c>
      <c r="K12" s="13"/>
      <c r="L12" s="13"/>
      <c r="M12" s="13"/>
      <c r="N12" s="13"/>
    </row>
    <row r="13" spans="1:16" ht="24" customHeight="1">
      <c r="A13" s="29" t="s">
        <v>243</v>
      </c>
      <c r="D13" s="13">
        <v>8352</v>
      </c>
      <c r="E13" s="13"/>
      <c r="F13" s="154">
        <v>456</v>
      </c>
      <c r="G13" s="13"/>
      <c r="H13" s="13">
        <v>8433</v>
      </c>
      <c r="I13" s="13"/>
      <c r="J13" s="154">
        <v>1301</v>
      </c>
      <c r="K13" s="13"/>
      <c r="L13" s="13"/>
      <c r="M13" s="13"/>
      <c r="N13" s="13"/>
    </row>
    <row r="14" spans="1:16" ht="24" customHeight="1">
      <c r="A14" s="5" t="s">
        <v>121</v>
      </c>
      <c r="D14" s="13">
        <v>-67</v>
      </c>
      <c r="E14" s="13"/>
      <c r="F14" s="154">
        <v>-1847</v>
      </c>
      <c r="G14" s="13"/>
      <c r="H14" s="13">
        <v>0</v>
      </c>
      <c r="I14" s="13"/>
      <c r="J14" s="154">
        <v>0</v>
      </c>
      <c r="K14" s="13"/>
      <c r="L14" s="13"/>
      <c r="M14" s="13"/>
      <c r="N14" s="13"/>
      <c r="O14" s="13"/>
      <c r="P14" s="13"/>
    </row>
    <row r="15" spans="1:16" ht="24" customHeight="1">
      <c r="A15" s="5" t="s">
        <v>248</v>
      </c>
      <c r="D15" s="13">
        <v>-20</v>
      </c>
      <c r="E15" s="13"/>
      <c r="F15" s="154">
        <v>-5</v>
      </c>
      <c r="G15" s="13"/>
      <c r="H15" s="13">
        <v>-54</v>
      </c>
      <c r="I15" s="13"/>
      <c r="J15" s="154">
        <v>0</v>
      </c>
      <c r="K15" s="13"/>
      <c r="L15" s="13"/>
      <c r="M15" s="13"/>
      <c r="N15" s="13"/>
    </row>
    <row r="16" spans="1:16" ht="24" customHeight="1">
      <c r="A16" s="5" t="s">
        <v>242</v>
      </c>
      <c r="D16" s="13">
        <v>-1286</v>
      </c>
      <c r="E16" s="13"/>
      <c r="F16" s="154">
        <v>-349</v>
      </c>
      <c r="G16" s="13"/>
      <c r="H16" s="13">
        <v>-846</v>
      </c>
      <c r="I16" s="13"/>
      <c r="J16" s="154">
        <v>-1</v>
      </c>
      <c r="K16" s="13"/>
      <c r="L16" s="13"/>
      <c r="M16" s="13"/>
      <c r="N16" s="13"/>
    </row>
    <row r="17" spans="1:16" ht="24" customHeight="1">
      <c r="A17" s="5" t="s">
        <v>183</v>
      </c>
      <c r="D17" s="13">
        <v>20</v>
      </c>
      <c r="E17" s="13"/>
      <c r="F17" s="154">
        <v>785</v>
      </c>
      <c r="G17" s="13"/>
      <c r="H17" s="13">
        <v>438</v>
      </c>
      <c r="I17" s="13"/>
      <c r="J17" s="154">
        <v>-330</v>
      </c>
      <c r="K17" s="13"/>
      <c r="L17" s="13"/>
      <c r="M17" s="13"/>
      <c r="N17" s="13"/>
      <c r="O17" s="13"/>
      <c r="P17" s="13"/>
    </row>
    <row r="18" spans="1:16" ht="24" customHeight="1">
      <c r="A18" s="1" t="s">
        <v>75</v>
      </c>
      <c r="D18" s="13">
        <v>16448</v>
      </c>
      <c r="E18" s="13"/>
      <c r="F18" s="154">
        <v>16500</v>
      </c>
      <c r="G18" s="13"/>
      <c r="H18" s="13">
        <v>11425</v>
      </c>
      <c r="I18" s="13"/>
      <c r="J18" s="154">
        <v>11280</v>
      </c>
      <c r="K18" s="13"/>
      <c r="L18" s="13"/>
      <c r="M18" s="13"/>
      <c r="N18" s="13"/>
      <c r="O18" s="13"/>
      <c r="P18" s="13"/>
    </row>
    <row r="19" spans="1:16" ht="24" customHeight="1">
      <c r="A19" s="1" t="s">
        <v>120</v>
      </c>
      <c r="D19" s="13">
        <v>0</v>
      </c>
      <c r="E19" s="13"/>
      <c r="F19" s="154">
        <v>0</v>
      </c>
      <c r="G19" s="13"/>
      <c r="H19" s="13">
        <v>-31998</v>
      </c>
      <c r="I19" s="13"/>
      <c r="J19" s="154">
        <v>-79298</v>
      </c>
      <c r="K19" s="13"/>
      <c r="L19" s="13"/>
      <c r="M19" s="13"/>
      <c r="N19" s="13"/>
      <c r="O19" s="13"/>
      <c r="P19" s="13"/>
    </row>
    <row r="20" spans="1:16" ht="24" customHeight="1">
      <c r="A20" s="1" t="s">
        <v>211</v>
      </c>
      <c r="D20" s="13">
        <v>-3188</v>
      </c>
      <c r="E20" s="13"/>
      <c r="F20" s="154">
        <v>-4849</v>
      </c>
      <c r="G20" s="13"/>
      <c r="H20" s="13">
        <v>-4626</v>
      </c>
      <c r="I20" s="13"/>
      <c r="J20" s="154">
        <v>-5925</v>
      </c>
      <c r="K20" s="13"/>
      <c r="L20" s="13"/>
      <c r="M20" s="13"/>
      <c r="N20" s="13"/>
      <c r="O20" s="13"/>
      <c r="P20" s="13"/>
    </row>
    <row r="21" spans="1:16" ht="24" customHeight="1">
      <c r="A21" s="5" t="s">
        <v>212</v>
      </c>
      <c r="D21" s="15">
        <v>1955</v>
      </c>
      <c r="E21" s="13"/>
      <c r="F21" s="157">
        <v>1280</v>
      </c>
      <c r="G21" s="13"/>
      <c r="H21" s="15">
        <v>828</v>
      </c>
      <c r="I21" s="13"/>
      <c r="J21" s="157">
        <v>779</v>
      </c>
      <c r="K21" s="13"/>
      <c r="L21" s="13"/>
      <c r="M21" s="13"/>
      <c r="N21" s="13"/>
      <c r="O21" s="13"/>
      <c r="P21" s="13"/>
    </row>
    <row r="22" spans="1:16" ht="24" customHeight="1">
      <c r="A22" s="5" t="s">
        <v>175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6" ht="24" customHeight="1">
      <c r="A23" s="5" t="s">
        <v>176</v>
      </c>
      <c r="D23" s="13">
        <f>SUM(D9:D21)</f>
        <v>96798</v>
      </c>
      <c r="E23" s="13"/>
      <c r="F23" s="13">
        <f>SUM(F9:F21)</f>
        <v>119204</v>
      </c>
      <c r="G23" s="13"/>
      <c r="H23" s="13">
        <f>SUM(H9:H21)</f>
        <v>52258</v>
      </c>
      <c r="I23" s="13"/>
      <c r="J23" s="13">
        <f>SUM(J9:J21)</f>
        <v>62679</v>
      </c>
      <c r="K23" s="13"/>
      <c r="L23" s="13"/>
      <c r="M23" s="13"/>
      <c r="N23" s="13"/>
      <c r="O23" s="13"/>
      <c r="P23" s="13"/>
    </row>
    <row r="24" spans="1:16" ht="24" customHeight="1">
      <c r="A24" s="5" t="s">
        <v>53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6" ht="24" customHeight="1">
      <c r="A25" s="5" t="s">
        <v>76</v>
      </c>
      <c r="D25" s="13">
        <v>-36463</v>
      </c>
      <c r="E25" s="13"/>
      <c r="F25" s="154">
        <v>61209</v>
      </c>
      <c r="G25" s="13"/>
      <c r="H25" s="13">
        <v>-47407</v>
      </c>
      <c r="I25" s="13"/>
      <c r="J25" s="154">
        <v>26999</v>
      </c>
      <c r="K25" s="13"/>
      <c r="L25" s="13"/>
      <c r="M25" s="13"/>
      <c r="N25" s="13"/>
      <c r="O25" s="13"/>
      <c r="P25" s="13"/>
    </row>
    <row r="26" spans="1:16" ht="24" customHeight="1">
      <c r="A26" s="5" t="s">
        <v>61</v>
      </c>
      <c r="D26" s="13">
        <v>-75588</v>
      </c>
      <c r="E26" s="13"/>
      <c r="F26" s="154">
        <v>-103487</v>
      </c>
      <c r="G26" s="13"/>
      <c r="H26" s="13">
        <v>-67500</v>
      </c>
      <c r="I26" s="13"/>
      <c r="J26" s="154">
        <v>-56052</v>
      </c>
      <c r="K26" s="13"/>
      <c r="L26" s="13"/>
      <c r="M26" s="13"/>
      <c r="N26" s="13"/>
      <c r="O26" s="13"/>
      <c r="P26" s="13"/>
    </row>
    <row r="27" spans="1:16" s="146" customFormat="1" ht="24" customHeight="1">
      <c r="A27" s="146" t="s">
        <v>239</v>
      </c>
      <c r="B27" s="152"/>
      <c r="C27" s="152"/>
      <c r="D27" s="154">
        <v>74</v>
      </c>
      <c r="E27" s="154"/>
      <c r="F27" s="154">
        <v>0</v>
      </c>
      <c r="G27" s="154"/>
      <c r="H27" s="154">
        <v>74</v>
      </c>
      <c r="I27" s="154"/>
      <c r="J27" s="154">
        <v>0</v>
      </c>
      <c r="K27" s="154"/>
      <c r="L27" s="154"/>
      <c r="M27" s="154"/>
      <c r="N27" s="154"/>
      <c r="O27" s="154"/>
      <c r="P27" s="154"/>
    </row>
    <row r="28" spans="1:16" ht="24" customHeight="1">
      <c r="A28" s="5" t="s">
        <v>49</v>
      </c>
      <c r="B28" s="152"/>
      <c r="C28" s="152"/>
      <c r="D28" s="154">
        <v>-31389</v>
      </c>
      <c r="E28" s="154"/>
      <c r="F28" s="154">
        <v>-19955</v>
      </c>
      <c r="G28" s="154"/>
      <c r="H28" s="154">
        <v>-12546</v>
      </c>
      <c r="I28" s="154"/>
      <c r="J28" s="154">
        <v>-17236</v>
      </c>
      <c r="K28" s="13"/>
      <c r="L28" s="13"/>
      <c r="M28" s="13"/>
      <c r="N28" s="13"/>
      <c r="O28" s="13"/>
      <c r="P28" s="13"/>
    </row>
    <row r="29" spans="1:16" s="142" customFormat="1" ht="24" customHeight="1">
      <c r="A29" s="146" t="s">
        <v>215</v>
      </c>
      <c r="B29" s="152"/>
      <c r="C29" s="152"/>
      <c r="D29" s="154">
        <v>-11156</v>
      </c>
      <c r="E29" s="154"/>
      <c r="F29" s="154">
        <v>-1026</v>
      </c>
      <c r="G29" s="154"/>
      <c r="H29" s="154">
        <v>-9355</v>
      </c>
      <c r="I29" s="154"/>
      <c r="J29" s="154">
        <v>-3843</v>
      </c>
      <c r="K29" s="143"/>
      <c r="L29" s="143"/>
      <c r="M29" s="143"/>
      <c r="N29" s="143"/>
      <c r="O29" s="143"/>
      <c r="P29" s="143"/>
    </row>
    <row r="30" spans="1:16" ht="24" customHeight="1">
      <c r="A30" s="5" t="s">
        <v>50</v>
      </c>
      <c r="D30" s="13">
        <v>117</v>
      </c>
      <c r="E30" s="13"/>
      <c r="F30" s="154">
        <v>-38</v>
      </c>
      <c r="G30" s="13"/>
      <c r="H30" s="13">
        <v>65</v>
      </c>
      <c r="I30" s="13"/>
      <c r="J30" s="154">
        <v>-86</v>
      </c>
      <c r="K30" s="13"/>
      <c r="L30" s="13"/>
      <c r="M30" s="13"/>
      <c r="N30" s="13"/>
      <c r="O30" s="13"/>
      <c r="P30" s="13"/>
    </row>
    <row r="31" spans="1:16" ht="24" customHeight="1">
      <c r="A31" s="5" t="s">
        <v>44</v>
      </c>
      <c r="D31" s="13"/>
      <c r="E31" s="13"/>
      <c r="F31" s="154"/>
      <c r="G31" s="13"/>
      <c r="H31" s="13"/>
      <c r="I31" s="13"/>
      <c r="J31" s="154"/>
      <c r="K31" s="13"/>
      <c r="L31" s="13"/>
      <c r="M31" s="13"/>
      <c r="N31" s="13"/>
      <c r="O31" s="13"/>
      <c r="P31" s="13"/>
    </row>
    <row r="32" spans="1:16" ht="24" customHeight="1">
      <c r="A32" s="5" t="s">
        <v>77</v>
      </c>
      <c r="D32" s="13">
        <v>-51155</v>
      </c>
      <c r="E32" s="13"/>
      <c r="F32" s="154">
        <v>30434</v>
      </c>
      <c r="G32" s="13"/>
      <c r="H32" s="13">
        <v>-33794</v>
      </c>
      <c r="I32" s="13"/>
      <c r="J32" s="154">
        <v>4043</v>
      </c>
      <c r="K32" s="13"/>
      <c r="L32" s="13"/>
      <c r="M32" s="13"/>
      <c r="N32" s="13"/>
      <c r="O32" s="13"/>
      <c r="P32" s="13"/>
    </row>
    <row r="33" spans="1:17" ht="24" customHeight="1">
      <c r="A33" s="5" t="s">
        <v>177</v>
      </c>
      <c r="D33" s="13">
        <v>-26546</v>
      </c>
      <c r="E33" s="13"/>
      <c r="F33" s="154">
        <v>126730</v>
      </c>
      <c r="G33" s="13"/>
      <c r="H33" s="13">
        <v>-27632</v>
      </c>
      <c r="I33" s="13"/>
      <c r="J33" s="154">
        <v>115109</v>
      </c>
      <c r="K33" s="13"/>
      <c r="L33" s="13"/>
      <c r="M33" s="13"/>
      <c r="N33" s="13"/>
      <c r="O33" s="13"/>
      <c r="P33" s="13"/>
    </row>
    <row r="34" spans="1:17" s="16" customFormat="1" ht="24" customHeight="1">
      <c r="A34" s="5" t="s">
        <v>51</v>
      </c>
      <c r="B34" s="67"/>
      <c r="C34" s="67"/>
      <c r="D34" s="13">
        <v>4956</v>
      </c>
      <c r="E34" s="13"/>
      <c r="F34" s="154">
        <v>-21683</v>
      </c>
      <c r="G34" s="13"/>
      <c r="H34" s="13">
        <v>4026</v>
      </c>
      <c r="I34" s="13"/>
      <c r="J34" s="154">
        <v>-14395</v>
      </c>
      <c r="K34" s="13"/>
      <c r="L34" s="13"/>
      <c r="M34" s="13"/>
      <c r="N34" s="13"/>
      <c r="O34" s="13"/>
      <c r="P34" s="13"/>
    </row>
    <row r="35" spans="1:17" s="16" customFormat="1" ht="24" customHeight="1">
      <c r="A35" s="5" t="s">
        <v>246</v>
      </c>
      <c r="B35" s="67"/>
      <c r="C35" s="67"/>
      <c r="D35" s="15">
        <v>-10750</v>
      </c>
      <c r="E35" s="13"/>
      <c r="F35" s="157">
        <v>-14427</v>
      </c>
      <c r="G35" s="13"/>
      <c r="H35" s="15">
        <v>-10750</v>
      </c>
      <c r="I35" s="13"/>
      <c r="J35" s="157">
        <v>-11976</v>
      </c>
      <c r="K35" s="13"/>
      <c r="L35" s="13"/>
      <c r="M35" s="13"/>
      <c r="N35" s="13"/>
      <c r="O35" s="13"/>
      <c r="P35" s="13"/>
    </row>
    <row r="36" spans="1:17" s="16" customFormat="1" ht="24" customHeight="1">
      <c r="A36" s="126" t="s">
        <v>244</v>
      </c>
      <c r="B36" s="67"/>
      <c r="C36" s="67"/>
      <c r="D36" s="13">
        <f>SUM(D23:D35)</f>
        <v>-141102</v>
      </c>
      <c r="E36" s="13"/>
      <c r="F36" s="13">
        <f>SUM(F23:F35)</f>
        <v>176961</v>
      </c>
      <c r="G36" s="13"/>
      <c r="H36" s="13">
        <f>SUM(H23:H35)</f>
        <v>-152561</v>
      </c>
      <c r="I36" s="13"/>
      <c r="J36" s="13">
        <f>SUM(J23:J35)</f>
        <v>105242</v>
      </c>
      <c r="K36" s="13"/>
      <c r="L36" s="13"/>
      <c r="M36" s="13"/>
      <c r="N36" s="13"/>
      <c r="O36" s="13"/>
      <c r="P36" s="13"/>
    </row>
    <row r="37" spans="1:17" s="16" customFormat="1" ht="24" customHeight="1">
      <c r="A37" s="126" t="s">
        <v>111</v>
      </c>
      <c r="B37" s="67"/>
      <c r="C37" s="67"/>
      <c r="D37" s="13">
        <v>865</v>
      </c>
      <c r="E37" s="13"/>
      <c r="F37" s="154">
        <v>1827</v>
      </c>
      <c r="G37" s="13"/>
      <c r="H37" s="13">
        <v>2579</v>
      </c>
      <c r="I37" s="13"/>
      <c r="J37" s="154">
        <v>2338</v>
      </c>
      <c r="K37" s="13"/>
      <c r="L37" s="13"/>
      <c r="M37" s="13"/>
      <c r="N37" s="13"/>
      <c r="O37" s="13"/>
      <c r="P37" s="13"/>
    </row>
    <row r="38" spans="1:17" s="16" customFormat="1" ht="24" customHeight="1">
      <c r="A38" s="126" t="s">
        <v>54</v>
      </c>
      <c r="B38" s="67"/>
      <c r="C38" s="67"/>
      <c r="D38" s="13">
        <v>-1955</v>
      </c>
      <c r="E38" s="13"/>
      <c r="F38" s="154">
        <v>-1280</v>
      </c>
      <c r="G38" s="13"/>
      <c r="H38" s="13">
        <v>-828</v>
      </c>
      <c r="I38" s="13"/>
      <c r="J38" s="154">
        <v>-779</v>
      </c>
      <c r="K38" s="13"/>
      <c r="L38" s="13"/>
      <c r="M38" s="13"/>
      <c r="N38" s="13"/>
      <c r="O38" s="13"/>
      <c r="P38" s="13"/>
      <c r="Q38" s="19"/>
    </row>
    <row r="39" spans="1:17" s="158" customFormat="1" ht="24" customHeight="1">
      <c r="A39" s="179" t="s">
        <v>213</v>
      </c>
      <c r="B39" s="177"/>
      <c r="C39" s="177"/>
      <c r="D39" s="154">
        <v>1849</v>
      </c>
      <c r="E39" s="154"/>
      <c r="F39" s="154">
        <v>1105</v>
      </c>
      <c r="G39" s="154"/>
      <c r="H39" s="154">
        <v>0</v>
      </c>
      <c r="I39" s="154"/>
      <c r="J39" s="154">
        <v>0</v>
      </c>
      <c r="K39" s="154"/>
      <c r="L39" s="154"/>
      <c r="M39" s="154"/>
      <c r="N39" s="154"/>
      <c r="O39" s="154"/>
      <c r="P39" s="154"/>
      <c r="Q39" s="164"/>
    </row>
    <row r="40" spans="1:17" s="16" customFormat="1" ht="24" customHeight="1">
      <c r="A40" s="126" t="s">
        <v>55</v>
      </c>
      <c r="B40" s="67"/>
      <c r="C40" s="67"/>
      <c r="D40" s="13">
        <v>-18609</v>
      </c>
      <c r="E40" s="13"/>
      <c r="F40" s="154">
        <v>-18942</v>
      </c>
      <c r="G40" s="13"/>
      <c r="H40" s="154">
        <v>-7376</v>
      </c>
      <c r="I40" s="13"/>
      <c r="J40" s="154">
        <v>-11158</v>
      </c>
      <c r="K40" s="13"/>
      <c r="L40" s="13"/>
      <c r="M40" s="13"/>
      <c r="N40" s="13"/>
      <c r="O40" s="13"/>
      <c r="P40" s="13"/>
    </row>
    <row r="41" spans="1:17" ht="24" customHeight="1">
      <c r="A41" s="6" t="s">
        <v>245</v>
      </c>
      <c r="D41" s="12">
        <f>SUM(D36:D40)</f>
        <v>-158952</v>
      </c>
      <c r="E41" s="13"/>
      <c r="F41" s="12">
        <f>SUM(F36:F40)</f>
        <v>159671</v>
      </c>
      <c r="G41" s="13"/>
      <c r="H41" s="12">
        <f>SUM(H36:H40)</f>
        <v>-158186</v>
      </c>
      <c r="I41" s="13"/>
      <c r="J41" s="12">
        <f>SUM(J36:J40)</f>
        <v>95643</v>
      </c>
      <c r="K41" s="13"/>
      <c r="L41" s="13"/>
      <c r="M41" s="13"/>
      <c r="N41" s="13"/>
      <c r="O41" s="13"/>
      <c r="P41" s="13"/>
    </row>
    <row r="42" spans="1:17" ht="24" customHeight="1">
      <c r="A42" s="6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</row>
    <row r="43" spans="1:17" ht="24" customHeight="1">
      <c r="A43" s="5" t="s">
        <v>5</v>
      </c>
    </row>
    <row r="44" spans="1:17" ht="24" customHeight="1">
      <c r="H44" s="227" t="s">
        <v>125</v>
      </c>
      <c r="I44" s="227"/>
      <c r="J44" s="227"/>
    </row>
    <row r="45" spans="1:17" ht="24" customHeight="1">
      <c r="A45" s="232" t="s">
        <v>162</v>
      </c>
      <c r="B45" s="232"/>
      <c r="C45" s="232"/>
      <c r="D45" s="232"/>
      <c r="E45" s="232"/>
      <c r="F45" s="232"/>
      <c r="G45" s="232"/>
      <c r="H45" s="232"/>
      <c r="I45" s="232"/>
      <c r="J45" s="232"/>
      <c r="K45" s="2"/>
      <c r="L45" s="2"/>
      <c r="M45" s="2"/>
      <c r="N45" s="2"/>
    </row>
    <row r="46" spans="1:17" ht="24" customHeight="1">
      <c r="A46" s="61" t="s">
        <v>14</v>
      </c>
      <c r="B46" s="14"/>
      <c r="C46" s="14"/>
      <c r="D46" s="21"/>
      <c r="E46" s="21"/>
      <c r="F46" s="21"/>
      <c r="G46" s="21"/>
      <c r="H46" s="21"/>
      <c r="I46" s="21"/>
      <c r="J46" s="21"/>
      <c r="K46" s="122"/>
      <c r="L46" s="21"/>
      <c r="M46" s="122"/>
      <c r="N46" s="21"/>
    </row>
    <row r="47" spans="1:17" ht="24" customHeight="1">
      <c r="A47" s="123" t="s">
        <v>226</v>
      </c>
      <c r="B47" s="14"/>
      <c r="C47" s="14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7" ht="24" customHeight="1">
      <c r="A48" s="61"/>
      <c r="B48" s="14"/>
      <c r="C48" s="14"/>
      <c r="D48" s="21"/>
      <c r="E48" s="21"/>
      <c r="F48" s="21"/>
      <c r="G48" s="21"/>
      <c r="H48" s="21"/>
      <c r="I48" s="21"/>
      <c r="J48" s="11" t="s">
        <v>129</v>
      </c>
      <c r="K48" s="21"/>
      <c r="L48" s="13"/>
      <c r="M48" s="13"/>
      <c r="N48" s="13"/>
    </row>
    <row r="49" spans="1:16" ht="24" customHeight="1">
      <c r="A49" s="61"/>
      <c r="B49" s="7"/>
      <c r="C49" s="7"/>
      <c r="D49" s="119"/>
      <c r="E49" s="119" t="s">
        <v>0</v>
      </c>
      <c r="F49" s="119"/>
      <c r="G49" s="21"/>
      <c r="H49" s="228" t="s">
        <v>33</v>
      </c>
      <c r="I49" s="228"/>
      <c r="J49" s="228"/>
      <c r="K49" s="21"/>
      <c r="L49" s="13"/>
      <c r="M49" s="13"/>
      <c r="N49" s="13"/>
    </row>
    <row r="50" spans="1:16" ht="24" customHeight="1">
      <c r="A50" s="61"/>
      <c r="B50" s="8"/>
      <c r="C50" s="17"/>
      <c r="D50" s="9">
        <v>2564</v>
      </c>
      <c r="E50" s="9"/>
      <c r="F50" s="9">
        <v>2563</v>
      </c>
      <c r="G50" s="21"/>
      <c r="H50" s="9">
        <v>2564</v>
      </c>
      <c r="I50" s="9"/>
      <c r="J50" s="9">
        <v>2563</v>
      </c>
      <c r="K50" s="21"/>
      <c r="L50" s="13"/>
      <c r="M50" s="13"/>
      <c r="N50" s="13"/>
    </row>
    <row r="51" spans="1:16" ht="24" customHeight="1">
      <c r="A51" s="6" t="s">
        <v>30</v>
      </c>
      <c r="D51" s="19"/>
      <c r="E51" s="22"/>
      <c r="F51" s="19"/>
      <c r="G51" s="22"/>
      <c r="H51" s="19"/>
      <c r="I51" s="22"/>
      <c r="J51" s="19"/>
      <c r="K51" s="22"/>
      <c r="L51" s="19"/>
      <c r="M51" s="22"/>
      <c r="N51" s="19"/>
    </row>
    <row r="52" spans="1:16" s="146" customFormat="1" ht="24" customHeight="1">
      <c r="A52" s="146" t="s">
        <v>214</v>
      </c>
      <c r="B52" s="152"/>
      <c r="C52" s="152"/>
      <c r="D52" s="164">
        <v>-6033</v>
      </c>
      <c r="E52" s="168"/>
      <c r="F52" s="164">
        <v>-130</v>
      </c>
      <c r="G52" s="168"/>
      <c r="H52" s="164">
        <v>-6033</v>
      </c>
      <c r="I52" s="168"/>
      <c r="J52" s="164">
        <v>-131</v>
      </c>
      <c r="K52" s="168"/>
      <c r="L52" s="164"/>
      <c r="M52" s="168"/>
      <c r="N52" s="164"/>
    </row>
    <row r="53" spans="1:16" ht="24" customHeight="1">
      <c r="A53" s="5" t="s">
        <v>222</v>
      </c>
      <c r="D53" s="13">
        <v>6307</v>
      </c>
      <c r="E53" s="13"/>
      <c r="F53" s="154">
        <v>0</v>
      </c>
      <c r="G53" s="13"/>
      <c r="H53" s="13">
        <v>6000</v>
      </c>
      <c r="I53" s="13"/>
      <c r="J53" s="154">
        <v>0</v>
      </c>
      <c r="K53" s="13"/>
      <c r="L53" s="13"/>
      <c r="M53" s="13"/>
      <c r="N53" s="13"/>
    </row>
    <row r="54" spans="1:16" ht="24" customHeight="1">
      <c r="A54" s="5" t="s">
        <v>186</v>
      </c>
      <c r="D54" s="13">
        <v>0</v>
      </c>
      <c r="E54" s="13"/>
      <c r="F54" s="154">
        <v>0</v>
      </c>
      <c r="G54" s="13"/>
      <c r="H54" s="13">
        <v>-7000</v>
      </c>
      <c r="I54" s="13"/>
      <c r="J54" s="154">
        <v>-32100</v>
      </c>
      <c r="K54" s="13"/>
      <c r="L54" s="13"/>
      <c r="M54" s="13"/>
      <c r="N54" s="13"/>
    </row>
    <row r="55" spans="1:16" ht="24" customHeight="1">
      <c r="A55" s="5" t="s">
        <v>217</v>
      </c>
      <c r="D55" s="13">
        <v>0</v>
      </c>
      <c r="E55" s="13"/>
      <c r="F55" s="154">
        <v>0</v>
      </c>
      <c r="G55" s="13"/>
      <c r="H55" s="13">
        <v>-30</v>
      </c>
      <c r="I55" s="13"/>
      <c r="J55" s="154">
        <v>100</v>
      </c>
      <c r="K55" s="13"/>
      <c r="L55" s="13"/>
      <c r="M55" s="13"/>
      <c r="N55" s="13"/>
    </row>
    <row r="56" spans="1:16" ht="24" customHeight="1">
      <c r="A56" s="5" t="s">
        <v>117</v>
      </c>
      <c r="D56" s="13">
        <v>0</v>
      </c>
      <c r="E56" s="13"/>
      <c r="F56" s="154">
        <v>0</v>
      </c>
      <c r="G56" s="13"/>
      <c r="H56" s="13">
        <v>31998</v>
      </c>
      <c r="I56" s="13"/>
      <c r="J56" s="154">
        <v>79298</v>
      </c>
      <c r="K56" s="13"/>
      <c r="L56" s="13"/>
      <c r="M56" s="13"/>
      <c r="N56" s="13"/>
      <c r="O56" s="13"/>
      <c r="P56" s="13"/>
    </row>
    <row r="57" spans="1:16" s="146" customFormat="1" ht="24" customHeight="1">
      <c r="A57" s="146" t="s">
        <v>240</v>
      </c>
      <c r="B57" s="152"/>
      <c r="C57" s="152"/>
      <c r="D57" s="154">
        <v>-2</v>
      </c>
      <c r="E57" s="154"/>
      <c r="F57" s="154">
        <v>0</v>
      </c>
      <c r="G57" s="154"/>
      <c r="H57" s="154">
        <v>-288</v>
      </c>
      <c r="I57" s="154"/>
      <c r="J57" s="154">
        <v>0</v>
      </c>
      <c r="K57" s="154"/>
      <c r="L57" s="154"/>
      <c r="M57" s="154"/>
      <c r="N57" s="154"/>
      <c r="O57" s="154"/>
      <c r="P57" s="154"/>
    </row>
    <row r="58" spans="1:16" ht="24" customHeight="1">
      <c r="A58" s="5" t="s">
        <v>178</v>
      </c>
      <c r="D58" s="13">
        <v>-4764</v>
      </c>
      <c r="E58" s="13"/>
      <c r="F58" s="154">
        <v>-2840</v>
      </c>
      <c r="G58" s="13"/>
      <c r="H58" s="13">
        <v>-3379</v>
      </c>
      <c r="I58" s="13"/>
      <c r="J58" s="154">
        <v>-2105</v>
      </c>
      <c r="K58" s="13"/>
      <c r="L58" s="13"/>
      <c r="M58" s="13"/>
      <c r="N58" s="13"/>
      <c r="O58" s="13"/>
      <c r="P58" s="13"/>
    </row>
    <row r="59" spans="1:16" ht="24" customHeight="1">
      <c r="A59" s="5" t="s">
        <v>119</v>
      </c>
      <c r="D59" s="13">
        <v>-1415</v>
      </c>
      <c r="E59" s="13"/>
      <c r="F59" s="154">
        <v>-1448</v>
      </c>
      <c r="G59" s="13"/>
      <c r="H59" s="13">
        <v>-955</v>
      </c>
      <c r="I59" s="13"/>
      <c r="J59" s="154">
        <v>-1304</v>
      </c>
      <c r="K59" s="13"/>
      <c r="L59" s="13"/>
      <c r="M59" s="13"/>
      <c r="N59" s="13"/>
      <c r="O59" s="13"/>
      <c r="P59" s="13"/>
    </row>
    <row r="60" spans="1:16" ht="24" customHeight="1">
      <c r="A60" s="5" t="s">
        <v>249</v>
      </c>
      <c r="D60" s="13">
        <v>44</v>
      </c>
      <c r="E60" s="13"/>
      <c r="F60" s="154">
        <v>314</v>
      </c>
      <c r="G60" s="13"/>
      <c r="H60" s="13">
        <v>44</v>
      </c>
      <c r="I60" s="13"/>
      <c r="J60" s="154">
        <v>314</v>
      </c>
      <c r="K60" s="13"/>
      <c r="L60" s="13"/>
      <c r="M60" s="13"/>
      <c r="N60" s="13"/>
      <c r="O60" s="13"/>
      <c r="P60" s="13"/>
    </row>
    <row r="61" spans="1:16" ht="24" customHeight="1">
      <c r="A61" s="6" t="s">
        <v>84</v>
      </c>
      <c r="B61" s="128"/>
      <c r="C61" s="128"/>
      <c r="D61" s="12">
        <f>SUM(D52:D60)</f>
        <v>-5863</v>
      </c>
      <c r="E61" s="13"/>
      <c r="F61" s="12">
        <f>SUM(F52:F60)</f>
        <v>-4104</v>
      </c>
      <c r="G61" s="13"/>
      <c r="H61" s="12">
        <f>SUM(H52:H60)</f>
        <v>20357</v>
      </c>
      <c r="I61" s="13"/>
      <c r="J61" s="12">
        <f>SUM(J52:J60)</f>
        <v>44072</v>
      </c>
      <c r="K61" s="13"/>
      <c r="L61" s="13"/>
      <c r="M61" s="13"/>
      <c r="N61" s="13"/>
      <c r="O61" s="13"/>
      <c r="P61" s="13"/>
    </row>
    <row r="62" spans="1:16" ht="24" customHeight="1">
      <c r="A62" s="6" t="s">
        <v>31</v>
      </c>
      <c r="D62" s="11"/>
      <c r="E62" s="11"/>
      <c r="F62" s="11"/>
      <c r="G62" s="11"/>
      <c r="H62" s="11"/>
      <c r="I62" s="11"/>
      <c r="J62" s="11"/>
      <c r="K62" s="11"/>
      <c r="L62" s="13"/>
      <c r="M62" s="13"/>
      <c r="N62" s="13"/>
      <c r="O62" s="13"/>
      <c r="P62" s="13"/>
    </row>
    <row r="63" spans="1:16" ht="24" customHeight="1">
      <c r="A63" s="5" t="s">
        <v>224</v>
      </c>
      <c r="D63" s="13">
        <v>21927</v>
      </c>
      <c r="E63" s="13"/>
      <c r="F63" s="154">
        <v>6219</v>
      </c>
      <c r="G63" s="13"/>
      <c r="H63" s="13">
        <v>0</v>
      </c>
      <c r="I63" s="13"/>
      <c r="J63" s="154">
        <v>0</v>
      </c>
      <c r="K63" s="13"/>
      <c r="L63" s="13"/>
      <c r="M63" s="13"/>
      <c r="N63" s="13"/>
      <c r="O63" s="13"/>
      <c r="P63" s="13"/>
    </row>
    <row r="64" spans="1:16" ht="24" customHeight="1">
      <c r="A64" s="5" t="s">
        <v>247</v>
      </c>
      <c r="D64" s="13">
        <v>-10255</v>
      </c>
      <c r="E64" s="13"/>
      <c r="F64" s="154">
        <v>-10945</v>
      </c>
      <c r="G64" s="13"/>
      <c r="H64" s="13">
        <v>-7469</v>
      </c>
      <c r="I64" s="13"/>
      <c r="J64" s="154">
        <v>-8064</v>
      </c>
      <c r="K64" s="13"/>
      <c r="L64" s="127"/>
      <c r="M64" s="13"/>
      <c r="N64" s="13"/>
      <c r="O64" s="13"/>
      <c r="P64" s="13"/>
    </row>
    <row r="65" spans="1:16" ht="24" customHeight="1">
      <c r="A65" s="5" t="s">
        <v>45</v>
      </c>
      <c r="D65" s="13">
        <v>-33960</v>
      </c>
      <c r="E65" s="13"/>
      <c r="F65" s="154">
        <v>-40713</v>
      </c>
      <c r="G65" s="13"/>
      <c r="H65" s="13">
        <v>-33960</v>
      </c>
      <c r="I65" s="13"/>
      <c r="J65" s="154">
        <v>-40713</v>
      </c>
      <c r="K65" s="13"/>
      <c r="L65" s="127"/>
      <c r="M65" s="13"/>
      <c r="N65" s="13"/>
      <c r="O65" s="13"/>
      <c r="P65" s="13"/>
    </row>
    <row r="66" spans="1:16" ht="24" customHeight="1">
      <c r="A66" s="5" t="s">
        <v>187</v>
      </c>
      <c r="D66" s="13"/>
      <c r="E66" s="13"/>
      <c r="F66" s="154"/>
      <c r="G66" s="13"/>
      <c r="H66" s="13"/>
      <c r="I66" s="13"/>
      <c r="J66" s="154"/>
      <c r="K66" s="13"/>
      <c r="L66" s="127"/>
      <c r="M66" s="13"/>
      <c r="N66" s="13"/>
      <c r="O66" s="13"/>
      <c r="P66" s="13"/>
    </row>
    <row r="67" spans="1:16" ht="24" customHeight="1">
      <c r="A67" s="5" t="s">
        <v>188</v>
      </c>
      <c r="D67" s="13">
        <v>-264</v>
      </c>
      <c r="E67" s="13"/>
      <c r="F67" s="154">
        <v>-133</v>
      </c>
      <c r="G67" s="13"/>
      <c r="H67" s="13">
        <v>0</v>
      </c>
      <c r="I67" s="13"/>
      <c r="J67" s="154">
        <v>0</v>
      </c>
      <c r="K67" s="13"/>
      <c r="L67" s="127"/>
      <c r="M67" s="13"/>
      <c r="N67" s="13"/>
      <c r="O67" s="13"/>
      <c r="P67" s="13"/>
    </row>
    <row r="68" spans="1:16" ht="24" customHeight="1">
      <c r="A68" s="6" t="s">
        <v>220</v>
      </c>
      <c r="D68" s="12">
        <f>SUM(D63:D67)</f>
        <v>-22552</v>
      </c>
      <c r="E68" s="13"/>
      <c r="F68" s="12">
        <f>SUM(F63:F67)</f>
        <v>-45572</v>
      </c>
      <c r="G68" s="13"/>
      <c r="H68" s="12">
        <f>SUM(H63:H67)</f>
        <v>-41429</v>
      </c>
      <c r="I68" s="13"/>
      <c r="J68" s="12">
        <f>SUM(J63:J67)</f>
        <v>-48777</v>
      </c>
      <c r="K68" s="13"/>
      <c r="L68" s="13"/>
      <c r="M68" s="13"/>
      <c r="N68" s="13"/>
      <c r="O68" s="13"/>
      <c r="P68" s="13"/>
    </row>
    <row r="69" spans="1:16" ht="24" customHeight="1">
      <c r="A69" s="6" t="s">
        <v>15</v>
      </c>
      <c r="D69" s="15">
        <v>101</v>
      </c>
      <c r="E69" s="13"/>
      <c r="F69" s="15">
        <v>99</v>
      </c>
      <c r="G69" s="13"/>
      <c r="H69" s="15">
        <v>85</v>
      </c>
      <c r="I69" s="13"/>
      <c r="J69" s="15">
        <v>29</v>
      </c>
      <c r="K69" s="13"/>
      <c r="L69" s="13"/>
      <c r="M69" s="13"/>
      <c r="N69" s="13"/>
      <c r="O69" s="13"/>
      <c r="P69" s="13"/>
    </row>
    <row r="70" spans="1:16" ht="24" customHeight="1">
      <c r="A70" s="6" t="s">
        <v>221</v>
      </c>
      <c r="D70" s="13">
        <f>D41+D61+D68+D69</f>
        <v>-187266</v>
      </c>
      <c r="E70" s="13"/>
      <c r="F70" s="13">
        <f>F41+F61+F68+F69</f>
        <v>110094</v>
      </c>
      <c r="G70" s="13"/>
      <c r="H70" s="13">
        <f>H41+H61+H68+H69</f>
        <v>-179173</v>
      </c>
      <c r="I70" s="13"/>
      <c r="J70" s="13">
        <f>J41+J61+J68+J69</f>
        <v>90967</v>
      </c>
      <c r="K70" s="13"/>
      <c r="L70" s="13"/>
      <c r="M70" s="13"/>
      <c r="N70" s="13"/>
      <c r="O70" s="13"/>
      <c r="P70" s="13"/>
    </row>
    <row r="71" spans="1:16" ht="24" customHeight="1">
      <c r="A71" s="5" t="s">
        <v>161</v>
      </c>
      <c r="D71" s="13">
        <f>BS!H11</f>
        <v>491857</v>
      </c>
      <c r="E71" s="13"/>
      <c r="F71" s="13">
        <v>350878</v>
      </c>
      <c r="G71" s="13"/>
      <c r="H71" s="13">
        <f>BS!L11</f>
        <v>319617</v>
      </c>
      <c r="I71" s="13"/>
      <c r="J71" s="13">
        <v>176372</v>
      </c>
      <c r="K71" s="13"/>
      <c r="L71" s="13"/>
      <c r="M71" s="13"/>
      <c r="N71" s="13"/>
      <c r="O71" s="13"/>
      <c r="P71" s="13"/>
    </row>
    <row r="72" spans="1:16" ht="24" customHeight="1" thickBot="1">
      <c r="A72" s="6" t="s">
        <v>160</v>
      </c>
      <c r="D72" s="129">
        <f>SUM(D70:D71)</f>
        <v>304591</v>
      </c>
      <c r="E72" s="13"/>
      <c r="F72" s="129">
        <f>SUM(F70:F71)</f>
        <v>460972</v>
      </c>
      <c r="G72" s="13"/>
      <c r="H72" s="129">
        <f>SUM(H70:H71)</f>
        <v>140444</v>
      </c>
      <c r="I72" s="13"/>
      <c r="J72" s="129">
        <f>SUM(J70:J71)</f>
        <v>267339</v>
      </c>
      <c r="K72" s="13"/>
      <c r="L72" s="13"/>
      <c r="M72" s="13"/>
      <c r="N72" s="13"/>
      <c r="O72" s="13"/>
      <c r="P72" s="13"/>
    </row>
    <row r="73" spans="1:16" ht="24" customHeight="1" thickTop="1">
      <c r="A73" s="6"/>
      <c r="D73" s="11"/>
      <c r="E73" s="124"/>
      <c r="F73" s="11"/>
      <c r="G73" s="124"/>
      <c r="H73" s="11"/>
      <c r="I73" s="124"/>
      <c r="J73" s="11"/>
      <c r="K73" s="124"/>
      <c r="L73" s="13"/>
      <c r="M73" s="13"/>
      <c r="N73" s="13"/>
      <c r="O73" s="13"/>
      <c r="P73" s="13"/>
    </row>
    <row r="74" spans="1:16" ht="24" customHeight="1">
      <c r="A74" s="6" t="s">
        <v>27</v>
      </c>
      <c r="D74" s="120"/>
      <c r="E74" s="120"/>
      <c r="F74" s="120"/>
      <c r="G74" s="120"/>
      <c r="H74" s="120"/>
      <c r="I74" s="120"/>
      <c r="J74" s="120"/>
      <c r="K74" s="120"/>
      <c r="L74" s="13"/>
      <c r="M74" s="13"/>
      <c r="N74" s="13"/>
      <c r="O74" s="13"/>
      <c r="P74" s="13"/>
    </row>
    <row r="75" spans="1:16" ht="24" customHeight="1">
      <c r="A75" s="5" t="s">
        <v>46</v>
      </c>
      <c r="D75" s="11"/>
      <c r="E75" s="11"/>
      <c r="G75" s="11"/>
      <c r="H75" s="11"/>
      <c r="I75" s="11"/>
      <c r="K75" s="11"/>
      <c r="L75" s="13"/>
      <c r="M75" s="13"/>
      <c r="N75" s="13"/>
      <c r="O75" s="13"/>
      <c r="P75" s="13"/>
    </row>
    <row r="76" spans="1:16" s="146" customFormat="1" ht="24" customHeight="1">
      <c r="A76" s="146" t="s">
        <v>219</v>
      </c>
      <c r="B76" s="152"/>
      <c r="C76" s="152"/>
      <c r="D76" s="153"/>
      <c r="E76" s="153"/>
      <c r="F76" s="165"/>
      <c r="G76" s="153"/>
      <c r="H76" s="153"/>
      <c r="I76" s="153"/>
      <c r="J76" s="165"/>
      <c r="K76" s="153"/>
      <c r="L76" s="154"/>
      <c r="M76" s="154"/>
      <c r="N76" s="154"/>
      <c r="O76" s="154"/>
      <c r="P76" s="154"/>
    </row>
    <row r="77" spans="1:16" ht="24" customHeight="1">
      <c r="A77" s="5" t="s">
        <v>218</v>
      </c>
      <c r="D77" s="11">
        <v>-715</v>
      </c>
      <c r="E77" s="11"/>
      <c r="F77" s="153">
        <v>-1043</v>
      </c>
      <c r="G77" s="11"/>
      <c r="H77" s="11">
        <v>-481</v>
      </c>
      <c r="I77" s="11"/>
      <c r="J77" s="153">
        <v>-1040</v>
      </c>
      <c r="K77" s="11"/>
      <c r="L77" s="13"/>
      <c r="M77" s="13"/>
      <c r="N77" s="13"/>
      <c r="O77" s="13"/>
      <c r="P77" s="13"/>
    </row>
    <row r="78" spans="1:16" ht="24" customHeight="1">
      <c r="A78" s="5" t="s">
        <v>223</v>
      </c>
      <c r="D78" s="11">
        <v>3750</v>
      </c>
      <c r="E78" s="11"/>
      <c r="F78" s="153">
        <v>11632</v>
      </c>
      <c r="G78" s="11"/>
      <c r="H78" s="11">
        <v>1590</v>
      </c>
      <c r="I78" s="11"/>
      <c r="J78" s="153">
        <v>11413</v>
      </c>
      <c r="K78" s="11"/>
      <c r="L78" s="11"/>
      <c r="M78" s="11"/>
      <c r="N78" s="11"/>
    </row>
    <row r="79" spans="1:16" ht="24" customHeight="1">
      <c r="A79" s="5" t="s">
        <v>179</v>
      </c>
      <c r="D79" s="11">
        <v>1229</v>
      </c>
      <c r="E79" s="11"/>
      <c r="F79" s="153">
        <v>0</v>
      </c>
      <c r="G79" s="11"/>
      <c r="H79" s="11">
        <v>647</v>
      </c>
      <c r="I79" s="11"/>
      <c r="J79" s="153">
        <v>0</v>
      </c>
      <c r="K79" s="11"/>
      <c r="L79" s="11"/>
      <c r="M79" s="11"/>
      <c r="N79" s="11"/>
    </row>
    <row r="80" spans="1:16" s="146" customFormat="1" ht="24" customHeight="1">
      <c r="A80" s="146" t="s">
        <v>251</v>
      </c>
      <c r="B80" s="152"/>
      <c r="C80" s="152"/>
      <c r="D80" s="153">
        <v>-91</v>
      </c>
      <c r="E80" s="153"/>
      <c r="F80" s="153">
        <v>87</v>
      </c>
      <c r="G80" s="153"/>
      <c r="H80" s="153">
        <v>40</v>
      </c>
      <c r="I80" s="153"/>
      <c r="J80" s="153">
        <v>87</v>
      </c>
      <c r="K80" s="153"/>
      <c r="L80" s="153"/>
      <c r="M80" s="153"/>
      <c r="N80" s="153"/>
    </row>
    <row r="81" spans="1:14" ht="24" customHeight="1">
      <c r="D81" s="120"/>
      <c r="E81" s="120"/>
      <c r="F81" s="121"/>
      <c r="G81" s="120"/>
      <c r="H81" s="120"/>
      <c r="I81" s="120"/>
      <c r="J81" s="121"/>
      <c r="K81" s="120"/>
      <c r="L81" s="120"/>
      <c r="M81" s="120"/>
      <c r="N81" s="120"/>
    </row>
    <row r="82" spans="1:14" ht="24" customHeight="1">
      <c r="A82" s="5" t="s">
        <v>5</v>
      </c>
    </row>
  </sheetData>
  <mergeCells count="7">
    <mergeCell ref="H6:J6"/>
    <mergeCell ref="H49:J49"/>
    <mergeCell ref="D6:F6"/>
    <mergeCell ref="H1:J1"/>
    <mergeCell ref="H44:J44"/>
    <mergeCell ref="A2:J2"/>
    <mergeCell ref="A45:J45"/>
  </mergeCells>
  <printOptions horizontalCentered="1" gridLinesSet="0"/>
  <pageMargins left="0.78740157480314965" right="0.31496062992125984" top="0.78740157480314965" bottom="0.19685039370078741" header="0.19685039370078741" footer="0.19685039370078741"/>
  <pageSetup paperSize="9" scale="75" fitToHeight="0" orientation="portrait" r:id="rId1"/>
  <headerFooter alignWithMargins="0"/>
  <rowBreaks count="1" manualBreakCount="1">
    <brk id="43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D88"/>
  <sheetViews>
    <sheetView workbookViewId="0">
      <selection activeCell="A13" sqref="A13"/>
    </sheetView>
  </sheetViews>
  <sheetFormatPr defaultColWidth="10.5703125" defaultRowHeight="23.25"/>
  <cols>
    <col min="1" max="1" width="51.42578125" style="72" customWidth="1"/>
    <col min="2" max="2" width="9.140625" style="88" customWidth="1"/>
    <col min="3" max="3" width="1.42578125" style="88" customWidth="1"/>
    <col min="4" max="4" width="16.42578125" style="89" customWidth="1"/>
    <col min="5" max="5" width="0.85546875" style="89" customWidth="1"/>
    <col min="6" max="6" width="16.42578125" style="89" customWidth="1"/>
    <col min="7" max="7" width="0.85546875" style="89" customWidth="1"/>
    <col min="8" max="8" width="16.42578125" style="89" customWidth="1"/>
    <col min="9" max="9" width="1" style="89" customWidth="1"/>
    <col min="10" max="10" width="16.42578125" style="89" customWidth="1"/>
    <col min="11" max="11" width="1" style="89" customWidth="1"/>
    <col min="12" max="12" width="10.5703125" style="72"/>
    <col min="13" max="14" width="12" style="73" customWidth="1"/>
    <col min="15" max="16384" width="10.5703125" style="72"/>
  </cols>
  <sheetData>
    <row r="1" spans="1:14" ht="21" customHeight="1">
      <c r="A1" s="236" t="s">
        <v>92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4" ht="21" customHeight="1">
      <c r="A2" s="236" t="s">
        <v>64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4" ht="21" customHeight="1">
      <c r="A3" s="236" t="s">
        <v>130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4" ht="21" customHeight="1">
      <c r="A4" s="237" t="s">
        <v>32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M4" s="73" t="s">
        <v>131</v>
      </c>
      <c r="N4" s="73" t="s">
        <v>132</v>
      </c>
    </row>
    <row r="5" spans="1:14" s="74" customFormat="1" ht="21" customHeight="1">
      <c r="B5" s="75"/>
      <c r="C5" s="75"/>
      <c r="D5" s="238" t="s">
        <v>0</v>
      </c>
      <c r="E5" s="238"/>
      <c r="F5" s="238"/>
      <c r="G5" s="238"/>
      <c r="H5" s="238" t="s">
        <v>33</v>
      </c>
      <c r="I5" s="238"/>
      <c r="J5" s="238"/>
      <c r="K5" s="238"/>
      <c r="M5" s="76" t="s">
        <v>133</v>
      </c>
      <c r="N5" s="76" t="s">
        <v>133</v>
      </c>
    </row>
    <row r="6" spans="1:14" s="74" customFormat="1" ht="21" customHeight="1">
      <c r="B6" s="77"/>
      <c r="C6" s="77"/>
      <c r="D6" s="78" t="s">
        <v>91</v>
      </c>
      <c r="E6" s="78"/>
      <c r="F6" s="78" t="s">
        <v>91</v>
      </c>
      <c r="G6" s="78"/>
      <c r="H6" s="78" t="s">
        <v>91</v>
      </c>
      <c r="I6" s="78"/>
      <c r="J6" s="78" t="s">
        <v>91</v>
      </c>
      <c r="K6" s="78"/>
      <c r="M6" s="79"/>
      <c r="N6" s="79"/>
    </row>
    <row r="7" spans="1:14" s="80" customFormat="1" ht="21" customHeight="1">
      <c r="B7" s="77" t="s">
        <v>1</v>
      </c>
      <c r="C7" s="77"/>
      <c r="D7" s="81" t="s">
        <v>134</v>
      </c>
      <c r="E7" s="82"/>
      <c r="F7" s="81" t="s">
        <v>135</v>
      </c>
      <c r="G7" s="82"/>
      <c r="H7" s="81" t="s">
        <v>134</v>
      </c>
      <c r="I7" s="82"/>
      <c r="J7" s="81" t="s">
        <v>135</v>
      </c>
      <c r="K7" s="82"/>
      <c r="M7" s="73"/>
      <c r="N7" s="73"/>
    </row>
    <row r="8" spans="1:14" s="80" customFormat="1" ht="21" customHeight="1">
      <c r="B8" s="77"/>
      <c r="C8" s="77"/>
      <c r="D8" s="81"/>
      <c r="E8" s="82"/>
      <c r="F8" s="81"/>
      <c r="G8" s="82"/>
      <c r="H8" s="81"/>
      <c r="I8" s="82"/>
      <c r="J8" s="83" t="s">
        <v>136</v>
      </c>
      <c r="K8" s="82"/>
      <c r="M8" s="73"/>
      <c r="N8" s="73"/>
    </row>
    <row r="9" spans="1:14" s="80" customFormat="1" ht="21" customHeight="1">
      <c r="B9" s="84"/>
      <c r="C9" s="84"/>
      <c r="D9" s="85"/>
      <c r="E9" s="86"/>
      <c r="F9" s="85"/>
      <c r="G9" s="86"/>
      <c r="H9" s="85"/>
      <c r="I9" s="86"/>
      <c r="J9" s="85"/>
      <c r="K9" s="82"/>
      <c r="M9" s="73"/>
      <c r="N9" s="73"/>
    </row>
    <row r="10" spans="1:14" ht="21" customHeight="1">
      <c r="A10" s="87" t="s">
        <v>47</v>
      </c>
    </row>
    <row r="11" spans="1:14" ht="21" customHeight="1">
      <c r="A11" s="74" t="s">
        <v>2</v>
      </c>
    </row>
    <row r="12" spans="1:14" ht="21" customHeight="1">
      <c r="A12" s="90" t="s">
        <v>37</v>
      </c>
      <c r="B12" s="88">
        <v>8</v>
      </c>
      <c r="D12" s="53">
        <v>268307</v>
      </c>
      <c r="E12" s="53">
        <v>0</v>
      </c>
      <c r="F12" s="53">
        <v>247625</v>
      </c>
      <c r="G12" s="53">
        <v>0</v>
      </c>
      <c r="H12" s="53">
        <v>65042</v>
      </c>
      <c r="I12" s="53">
        <v>0</v>
      </c>
      <c r="J12" s="53">
        <v>113243</v>
      </c>
      <c r="K12" s="53"/>
      <c r="M12" s="73">
        <f>F12-D12</f>
        <v>-20682</v>
      </c>
      <c r="N12" s="73">
        <f>J12-H12</f>
        <v>48201</v>
      </c>
    </row>
    <row r="13" spans="1:14" ht="20.25" customHeight="1">
      <c r="A13" s="90" t="s">
        <v>106</v>
      </c>
      <c r="D13" s="53">
        <v>1090</v>
      </c>
      <c r="E13" s="53">
        <v>0</v>
      </c>
      <c r="F13" s="53">
        <v>966</v>
      </c>
      <c r="G13" s="53">
        <v>0</v>
      </c>
      <c r="H13" s="53">
        <v>864</v>
      </c>
      <c r="I13" s="53">
        <v>0</v>
      </c>
      <c r="J13" s="53">
        <v>740</v>
      </c>
      <c r="K13" s="53"/>
      <c r="M13" s="73">
        <f t="shared" ref="M13:M18" si="0">F13-D13</f>
        <v>-124</v>
      </c>
      <c r="N13" s="73">
        <f t="shared" ref="N13:N18" si="1">J13-H13</f>
        <v>-124</v>
      </c>
    </row>
    <row r="14" spans="1:14" ht="21" customHeight="1">
      <c r="A14" s="91" t="s">
        <v>65</v>
      </c>
      <c r="B14" s="88" t="s">
        <v>137</v>
      </c>
      <c r="D14" s="53">
        <v>487840</v>
      </c>
      <c r="E14" s="53">
        <v>0</v>
      </c>
      <c r="F14" s="53">
        <v>351848</v>
      </c>
      <c r="G14" s="53">
        <v>0</v>
      </c>
      <c r="H14" s="53">
        <v>366866</v>
      </c>
      <c r="I14" s="53">
        <v>0</v>
      </c>
      <c r="J14" s="53">
        <v>298106</v>
      </c>
      <c r="K14" s="53"/>
      <c r="M14" s="73">
        <f t="shared" si="0"/>
        <v>-135992</v>
      </c>
      <c r="N14" s="73">
        <f t="shared" si="1"/>
        <v>-68760</v>
      </c>
    </row>
    <row r="15" spans="1:14" ht="21" customHeight="1">
      <c r="A15" s="72" t="s">
        <v>60</v>
      </c>
      <c r="B15" s="88">
        <v>10</v>
      </c>
      <c r="D15" s="53">
        <v>277316</v>
      </c>
      <c r="E15" s="53">
        <v>0</v>
      </c>
      <c r="F15" s="53">
        <v>192616</v>
      </c>
      <c r="G15" s="53">
        <v>0</v>
      </c>
      <c r="H15" s="53">
        <v>160136</v>
      </c>
      <c r="I15" s="53">
        <v>0</v>
      </c>
      <c r="J15" s="53">
        <v>116528</v>
      </c>
      <c r="K15" s="53"/>
      <c r="M15" s="73">
        <f t="shared" si="0"/>
        <v>-84700</v>
      </c>
      <c r="N15" s="73">
        <f t="shared" si="1"/>
        <v>-43608</v>
      </c>
    </row>
    <row r="16" spans="1:14" ht="21" customHeight="1">
      <c r="A16" s="72" t="s">
        <v>138</v>
      </c>
      <c r="D16" s="53">
        <v>0</v>
      </c>
      <c r="E16" s="53">
        <v>0</v>
      </c>
      <c r="F16" s="53">
        <v>0</v>
      </c>
      <c r="G16" s="53">
        <v>0</v>
      </c>
      <c r="H16" s="53">
        <v>25500</v>
      </c>
      <c r="I16" s="53">
        <v>0</v>
      </c>
      <c r="J16" s="53">
        <v>4500</v>
      </c>
      <c r="K16" s="53"/>
      <c r="M16" s="73">
        <f t="shared" si="0"/>
        <v>0</v>
      </c>
      <c r="N16" s="73">
        <f t="shared" si="1"/>
        <v>-21000</v>
      </c>
    </row>
    <row r="17" spans="1:238" ht="21" customHeight="1">
      <c r="A17" s="72" t="s">
        <v>139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/>
      <c r="M17" s="73">
        <f t="shared" si="0"/>
        <v>0</v>
      </c>
      <c r="N17" s="73">
        <f t="shared" si="1"/>
        <v>0</v>
      </c>
    </row>
    <row r="18" spans="1:238" ht="21" customHeight="1">
      <c r="A18" s="91" t="s">
        <v>38</v>
      </c>
      <c r="B18" s="88">
        <v>11</v>
      </c>
      <c r="D18" s="53">
        <v>33258</v>
      </c>
      <c r="E18" s="53">
        <v>0</v>
      </c>
      <c r="F18" s="53">
        <v>32984</v>
      </c>
      <c r="G18" s="53">
        <v>0</v>
      </c>
      <c r="H18" s="53">
        <v>17975</v>
      </c>
      <c r="I18" s="53">
        <v>0</v>
      </c>
      <c r="J18" s="53">
        <v>9875</v>
      </c>
      <c r="K18" s="53"/>
      <c r="M18" s="73">
        <f t="shared" si="0"/>
        <v>-274</v>
      </c>
      <c r="N18" s="73">
        <f t="shared" si="1"/>
        <v>-8100</v>
      </c>
    </row>
    <row r="19" spans="1:238" ht="21" customHeight="1">
      <c r="A19" s="74" t="s">
        <v>3</v>
      </c>
      <c r="D19" s="92">
        <f>SUM(D12:D18)</f>
        <v>1067811</v>
      </c>
      <c r="E19" s="53"/>
      <c r="F19" s="92">
        <f>SUM(F12:F18)</f>
        <v>826039</v>
      </c>
      <c r="G19" s="53"/>
      <c r="H19" s="92">
        <f>SUM(H12:H18)</f>
        <v>636383</v>
      </c>
      <c r="I19" s="54"/>
      <c r="J19" s="92">
        <f>SUM(J12:J18)</f>
        <v>542992</v>
      </c>
      <c r="K19" s="54"/>
    </row>
    <row r="20" spans="1:238" ht="21" customHeight="1">
      <c r="A20" s="74" t="s">
        <v>18</v>
      </c>
      <c r="D20" s="53"/>
      <c r="E20" s="53"/>
      <c r="F20" s="53"/>
      <c r="G20" s="53"/>
      <c r="H20" s="53"/>
      <c r="I20" s="53"/>
      <c r="J20" s="53"/>
      <c r="K20" s="53"/>
    </row>
    <row r="21" spans="1:238" ht="21" customHeight="1">
      <c r="A21" s="91" t="s">
        <v>62</v>
      </c>
      <c r="B21" s="88">
        <v>12</v>
      </c>
      <c r="D21" s="53">
        <v>54374</v>
      </c>
      <c r="E21" s="53">
        <v>0</v>
      </c>
      <c r="F21" s="53">
        <v>57209</v>
      </c>
      <c r="G21" s="53">
        <v>0</v>
      </c>
      <c r="H21" s="53">
        <v>41660</v>
      </c>
      <c r="I21" s="53">
        <v>0</v>
      </c>
      <c r="J21" s="53">
        <v>41660</v>
      </c>
      <c r="K21" s="54"/>
      <c r="M21" s="73">
        <f t="shared" ref="M21:M30" si="2">F21-D21</f>
        <v>2835</v>
      </c>
      <c r="N21" s="73">
        <f t="shared" ref="N21:N30" si="3">J21-H21</f>
        <v>0</v>
      </c>
    </row>
    <row r="22" spans="1:238" ht="21" customHeight="1">
      <c r="A22" s="91" t="s">
        <v>78</v>
      </c>
      <c r="B22" s="88">
        <v>13</v>
      </c>
      <c r="D22" s="53">
        <v>0</v>
      </c>
      <c r="E22" s="53">
        <v>0</v>
      </c>
      <c r="F22" s="53">
        <v>0</v>
      </c>
      <c r="G22" s="53">
        <v>0</v>
      </c>
      <c r="H22" s="53">
        <v>142927</v>
      </c>
      <c r="I22" s="53">
        <v>0</v>
      </c>
      <c r="J22" s="53">
        <v>85287</v>
      </c>
      <c r="K22" s="53"/>
      <c r="M22" s="73">
        <f t="shared" si="2"/>
        <v>0</v>
      </c>
      <c r="N22" s="73">
        <f t="shared" si="3"/>
        <v>-57640</v>
      </c>
    </row>
    <row r="23" spans="1:238" ht="21" customHeight="1">
      <c r="A23" s="91" t="s">
        <v>79</v>
      </c>
      <c r="B23" s="88">
        <v>14</v>
      </c>
      <c r="D23" s="53">
        <v>2216</v>
      </c>
      <c r="E23" s="53">
        <v>0</v>
      </c>
      <c r="F23" s="53">
        <v>1946</v>
      </c>
      <c r="G23" s="53">
        <v>0</v>
      </c>
      <c r="H23" s="53">
        <v>4511</v>
      </c>
      <c r="I23" s="53">
        <v>0</v>
      </c>
      <c r="J23" s="53">
        <v>0</v>
      </c>
      <c r="K23" s="54"/>
      <c r="M23" s="73">
        <f t="shared" si="2"/>
        <v>-270</v>
      </c>
      <c r="N23" s="73">
        <f t="shared" si="3"/>
        <v>-4511</v>
      </c>
    </row>
    <row r="24" spans="1:238" ht="21" customHeight="1">
      <c r="A24" s="91" t="s">
        <v>80</v>
      </c>
      <c r="B24" s="88">
        <v>15</v>
      </c>
      <c r="D24" s="53">
        <v>2151</v>
      </c>
      <c r="E24" s="53">
        <v>0</v>
      </c>
      <c r="F24" s="53">
        <v>2151</v>
      </c>
      <c r="G24" s="53">
        <v>0</v>
      </c>
      <c r="H24" s="53">
        <v>1351</v>
      </c>
      <c r="I24" s="53">
        <v>0</v>
      </c>
      <c r="J24" s="53">
        <v>1351</v>
      </c>
      <c r="K24" s="54"/>
      <c r="M24" s="73">
        <f t="shared" si="2"/>
        <v>0</v>
      </c>
      <c r="N24" s="73">
        <f t="shared" si="3"/>
        <v>0</v>
      </c>
    </row>
    <row r="25" spans="1:238" ht="21" customHeight="1">
      <c r="A25" s="91" t="s">
        <v>67</v>
      </c>
      <c r="B25" s="88">
        <v>16</v>
      </c>
      <c r="C25" s="91"/>
      <c r="D25" s="53">
        <v>10164</v>
      </c>
      <c r="E25" s="53">
        <v>0</v>
      </c>
      <c r="F25" s="53">
        <v>18170</v>
      </c>
      <c r="G25" s="53">
        <v>0</v>
      </c>
      <c r="H25" s="53">
        <v>8197</v>
      </c>
      <c r="I25" s="53">
        <v>0</v>
      </c>
      <c r="J25" s="53">
        <v>25285</v>
      </c>
      <c r="K25" s="53"/>
      <c r="L25" s="91"/>
      <c r="M25" s="73">
        <f t="shared" si="2"/>
        <v>8006</v>
      </c>
      <c r="N25" s="73">
        <f t="shared" si="3"/>
        <v>17088</v>
      </c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  <c r="GH25" s="91"/>
      <c r="GI25" s="91"/>
      <c r="GJ25" s="91"/>
      <c r="GK25" s="91"/>
      <c r="GL25" s="91"/>
      <c r="GM25" s="91"/>
      <c r="GN25" s="91"/>
      <c r="GO25" s="91"/>
      <c r="GP25" s="91"/>
      <c r="GQ25" s="91"/>
      <c r="GR25" s="91"/>
      <c r="GS25" s="91"/>
      <c r="GT25" s="91"/>
      <c r="GU25" s="91"/>
      <c r="GV25" s="91"/>
      <c r="GW25" s="91"/>
      <c r="GX25" s="91"/>
      <c r="GY25" s="91"/>
      <c r="GZ25" s="91"/>
      <c r="HA25" s="91"/>
      <c r="HB25" s="91"/>
      <c r="HC25" s="91"/>
      <c r="HD25" s="91"/>
      <c r="HE25" s="91"/>
      <c r="HF25" s="91"/>
      <c r="HG25" s="91"/>
      <c r="HH25" s="91"/>
      <c r="HI25" s="91"/>
      <c r="HJ25" s="91"/>
      <c r="HK25" s="91"/>
      <c r="HL25" s="91"/>
      <c r="HM25" s="91"/>
      <c r="HN25" s="91"/>
      <c r="HO25" s="91"/>
      <c r="HP25" s="91"/>
      <c r="HQ25" s="91"/>
      <c r="HR25" s="91"/>
      <c r="HS25" s="91"/>
      <c r="HT25" s="91"/>
      <c r="HU25" s="91"/>
      <c r="HV25" s="91"/>
      <c r="HW25" s="91"/>
      <c r="HX25" s="91"/>
      <c r="HY25" s="91"/>
      <c r="HZ25" s="91"/>
      <c r="IA25" s="91"/>
      <c r="IB25" s="91"/>
      <c r="IC25" s="91"/>
      <c r="ID25" s="91"/>
    </row>
    <row r="26" spans="1:238" ht="21" customHeight="1">
      <c r="A26" s="90" t="s">
        <v>68</v>
      </c>
      <c r="B26" s="88">
        <v>17</v>
      </c>
      <c r="D26" s="53">
        <v>189419</v>
      </c>
      <c r="E26" s="53">
        <v>0</v>
      </c>
      <c r="F26" s="53">
        <v>181887</v>
      </c>
      <c r="G26" s="53">
        <v>0</v>
      </c>
      <c r="H26" s="53">
        <v>164942</v>
      </c>
      <c r="I26" s="53">
        <v>0</v>
      </c>
      <c r="J26" s="53">
        <v>146732</v>
      </c>
      <c r="K26" s="53"/>
      <c r="M26" s="73">
        <f t="shared" si="2"/>
        <v>-7532</v>
      </c>
      <c r="N26" s="73">
        <f t="shared" si="3"/>
        <v>-18210</v>
      </c>
    </row>
    <row r="27" spans="1:238" ht="21" customHeight="1">
      <c r="A27" s="91" t="s">
        <v>140</v>
      </c>
      <c r="B27" s="88">
        <v>18</v>
      </c>
      <c r="D27" s="53">
        <v>27274</v>
      </c>
      <c r="E27" s="53">
        <v>0</v>
      </c>
      <c r="F27" s="53">
        <v>23887</v>
      </c>
      <c r="G27" s="53">
        <v>0</v>
      </c>
      <c r="H27" s="53">
        <v>19429</v>
      </c>
      <c r="I27" s="53">
        <v>0</v>
      </c>
      <c r="J27" s="53">
        <v>15599</v>
      </c>
      <c r="K27" s="53"/>
      <c r="M27" s="73">
        <f t="shared" si="2"/>
        <v>-3387</v>
      </c>
      <c r="N27" s="73">
        <f t="shared" si="3"/>
        <v>-3830</v>
      </c>
    </row>
    <row r="28" spans="1:238" ht="21" customHeight="1">
      <c r="A28" s="91" t="s">
        <v>141</v>
      </c>
      <c r="B28" s="88">
        <v>27</v>
      </c>
      <c r="D28" s="53">
        <v>31485</v>
      </c>
      <c r="E28" s="53">
        <v>0</v>
      </c>
      <c r="F28" s="53">
        <v>36990</v>
      </c>
      <c r="G28" s="53">
        <v>0</v>
      </c>
      <c r="H28" s="53">
        <v>24621</v>
      </c>
      <c r="I28" s="53">
        <v>0</v>
      </c>
      <c r="J28" s="53">
        <v>22294</v>
      </c>
      <c r="K28" s="53"/>
      <c r="M28" s="73">
        <f t="shared" si="2"/>
        <v>5505</v>
      </c>
      <c r="N28" s="73">
        <f t="shared" si="3"/>
        <v>-2327</v>
      </c>
    </row>
    <row r="29" spans="1:238" ht="21" customHeight="1">
      <c r="A29" s="91" t="s">
        <v>142</v>
      </c>
      <c r="D29" s="53">
        <v>105741</v>
      </c>
      <c r="E29" s="53">
        <v>0</v>
      </c>
      <c r="F29" s="53">
        <v>103703</v>
      </c>
      <c r="G29" s="53">
        <v>0</v>
      </c>
      <c r="H29" s="53">
        <v>61697</v>
      </c>
      <c r="I29" s="53">
        <v>0</v>
      </c>
      <c r="J29" s="53">
        <v>61687</v>
      </c>
      <c r="K29" s="53"/>
      <c r="M29" s="73">
        <f t="shared" si="2"/>
        <v>-2038</v>
      </c>
      <c r="N29" s="73">
        <f t="shared" si="3"/>
        <v>-10</v>
      </c>
    </row>
    <row r="30" spans="1:238" ht="21" customHeight="1">
      <c r="A30" s="72" t="s">
        <v>39</v>
      </c>
      <c r="D30" s="53">
        <v>20440</v>
      </c>
      <c r="E30" s="53">
        <v>0</v>
      </c>
      <c r="F30" s="53">
        <v>12673</v>
      </c>
      <c r="G30" s="53">
        <v>0</v>
      </c>
      <c r="H30" s="53">
        <v>1476</v>
      </c>
      <c r="I30" s="53">
        <v>0</v>
      </c>
      <c r="J30" s="53">
        <v>939</v>
      </c>
      <c r="K30" s="53"/>
      <c r="M30" s="73">
        <f t="shared" si="2"/>
        <v>-7767</v>
      </c>
      <c r="N30" s="73">
        <f t="shared" si="3"/>
        <v>-537</v>
      </c>
    </row>
    <row r="31" spans="1:238" ht="21" customHeight="1">
      <c r="A31" s="74" t="s">
        <v>19</v>
      </c>
      <c r="D31" s="92">
        <f>SUM(D21:D30)</f>
        <v>443264</v>
      </c>
      <c r="E31" s="54"/>
      <c r="F31" s="92">
        <f>SUM(F21:F30)</f>
        <v>438616</v>
      </c>
      <c r="G31" s="54"/>
      <c r="H31" s="92">
        <f>SUM(H21:H30)</f>
        <v>470811</v>
      </c>
      <c r="I31" s="54"/>
      <c r="J31" s="92">
        <f>SUM(J21:J30)</f>
        <v>400834</v>
      </c>
      <c r="K31" s="54"/>
    </row>
    <row r="32" spans="1:238" ht="21" customHeight="1" thickBot="1">
      <c r="A32" s="74" t="s">
        <v>4</v>
      </c>
      <c r="D32" s="93">
        <f>SUM(D19,D31)</f>
        <v>1511075</v>
      </c>
      <c r="E32" s="54"/>
      <c r="F32" s="93">
        <f>SUM(F19,F31)</f>
        <v>1264655</v>
      </c>
      <c r="G32" s="54"/>
      <c r="H32" s="93">
        <f>SUM(H19,H31)</f>
        <v>1107194</v>
      </c>
      <c r="I32" s="54"/>
      <c r="J32" s="93">
        <f>SUM(J19,J31)</f>
        <v>943826</v>
      </c>
      <c r="K32" s="54"/>
    </row>
    <row r="33" spans="1:14" ht="21" customHeight="1" thickTop="1">
      <c r="D33" s="78"/>
      <c r="E33" s="78"/>
      <c r="F33" s="78"/>
      <c r="G33" s="78"/>
      <c r="H33" s="78"/>
      <c r="I33" s="78"/>
      <c r="J33" s="78"/>
      <c r="K33" s="78"/>
    </row>
    <row r="34" spans="1:14" ht="21" customHeight="1">
      <c r="A34" s="72" t="s">
        <v>5</v>
      </c>
    </row>
    <row r="35" spans="1:14" ht="21" customHeight="1">
      <c r="A35" s="236" t="s">
        <v>92</v>
      </c>
      <c r="B35" s="236"/>
      <c r="C35" s="236"/>
      <c r="D35" s="236"/>
      <c r="E35" s="236"/>
      <c r="F35" s="236"/>
      <c r="G35" s="236"/>
      <c r="H35" s="236"/>
      <c r="I35" s="236"/>
      <c r="J35" s="236"/>
      <c r="K35" s="236"/>
    </row>
    <row r="36" spans="1:14" ht="21" customHeight="1">
      <c r="A36" s="87" t="s">
        <v>66</v>
      </c>
      <c r="B36" s="94"/>
      <c r="C36" s="94"/>
      <c r="D36" s="95"/>
      <c r="E36" s="95"/>
      <c r="F36" s="95"/>
      <c r="G36" s="95"/>
      <c r="H36" s="95"/>
      <c r="I36" s="95"/>
      <c r="J36" s="95"/>
      <c r="K36" s="95"/>
    </row>
    <row r="37" spans="1:14" ht="21" customHeight="1">
      <c r="A37" s="236" t="s">
        <v>130</v>
      </c>
      <c r="B37" s="236"/>
      <c r="C37" s="236"/>
      <c r="D37" s="236"/>
      <c r="E37" s="236"/>
      <c r="F37" s="236"/>
      <c r="G37" s="236"/>
      <c r="H37" s="236"/>
      <c r="I37" s="236"/>
      <c r="J37" s="236"/>
      <c r="K37" s="236"/>
    </row>
    <row r="38" spans="1:14" ht="21" customHeight="1">
      <c r="A38" s="237" t="s">
        <v>32</v>
      </c>
      <c r="B38" s="237"/>
      <c r="C38" s="237"/>
      <c r="D38" s="237"/>
      <c r="E38" s="237"/>
      <c r="F38" s="237"/>
      <c r="G38" s="237"/>
      <c r="H38" s="237"/>
      <c r="I38" s="237"/>
      <c r="J38" s="237"/>
      <c r="K38" s="237"/>
    </row>
    <row r="39" spans="1:14" s="74" customFormat="1" ht="21" customHeight="1">
      <c r="B39" s="75"/>
      <c r="C39" s="75"/>
      <c r="D39" s="238" t="s">
        <v>0</v>
      </c>
      <c r="E39" s="238"/>
      <c r="F39" s="238"/>
      <c r="G39" s="238"/>
      <c r="H39" s="238" t="s">
        <v>33</v>
      </c>
      <c r="I39" s="238"/>
      <c r="J39" s="238"/>
      <c r="K39" s="238"/>
      <c r="M39" s="79"/>
      <c r="N39" s="79"/>
    </row>
    <row r="40" spans="1:14" ht="21" customHeight="1">
      <c r="B40" s="96"/>
      <c r="C40" s="96"/>
      <c r="D40" s="78" t="s">
        <v>91</v>
      </c>
      <c r="E40" s="78"/>
      <c r="F40" s="78" t="s">
        <v>91</v>
      </c>
      <c r="G40" s="78"/>
      <c r="H40" s="78" t="s">
        <v>91</v>
      </c>
      <c r="I40" s="78"/>
      <c r="J40" s="78" t="s">
        <v>91</v>
      </c>
      <c r="K40" s="78"/>
    </row>
    <row r="41" spans="1:14" s="80" customFormat="1" ht="21" customHeight="1">
      <c r="B41" s="77" t="s">
        <v>1</v>
      </c>
      <c r="C41" s="77"/>
      <c r="D41" s="81" t="s">
        <v>93</v>
      </c>
      <c r="E41" s="82"/>
      <c r="F41" s="81" t="s">
        <v>135</v>
      </c>
      <c r="G41" s="82"/>
      <c r="H41" s="81" t="s">
        <v>93</v>
      </c>
      <c r="I41" s="82"/>
      <c r="J41" s="81" t="s">
        <v>135</v>
      </c>
      <c r="K41" s="82"/>
      <c r="M41" s="73"/>
      <c r="N41" s="73"/>
    </row>
    <row r="42" spans="1:14" s="80" customFormat="1" ht="21" customHeight="1">
      <c r="B42" s="77"/>
      <c r="C42" s="77"/>
      <c r="D42" s="81"/>
      <c r="E42" s="82"/>
      <c r="F42" s="81"/>
      <c r="G42" s="82"/>
      <c r="H42" s="81"/>
      <c r="I42" s="82"/>
      <c r="J42" s="83" t="s">
        <v>136</v>
      </c>
      <c r="K42" s="82"/>
      <c r="M42" s="73"/>
      <c r="N42" s="73"/>
    </row>
    <row r="43" spans="1:14" s="80" customFormat="1" ht="21" customHeight="1">
      <c r="B43" s="84"/>
      <c r="C43" s="84"/>
      <c r="D43" s="85"/>
      <c r="E43" s="86"/>
      <c r="F43" s="85"/>
      <c r="G43" s="86"/>
      <c r="H43" s="85"/>
      <c r="I43" s="86"/>
      <c r="J43" s="85"/>
      <c r="K43" s="82"/>
      <c r="M43" s="73"/>
      <c r="N43" s="73"/>
    </row>
    <row r="44" spans="1:14" ht="21" customHeight="1">
      <c r="A44" s="74" t="s">
        <v>48</v>
      </c>
      <c r="D44" s="80"/>
      <c r="E44" s="80"/>
      <c r="F44" s="80"/>
      <c r="G44" s="80"/>
      <c r="H44" s="80"/>
      <c r="I44" s="80"/>
      <c r="J44" s="80"/>
      <c r="K44" s="80"/>
    </row>
    <row r="45" spans="1:14" ht="21" customHeight="1">
      <c r="A45" s="74" t="s">
        <v>6</v>
      </c>
    </row>
    <row r="46" spans="1:14" ht="21" customHeight="1">
      <c r="A46" s="72" t="s">
        <v>143</v>
      </c>
      <c r="B46" s="88">
        <v>19</v>
      </c>
      <c r="D46" s="53">
        <v>23076</v>
      </c>
      <c r="E46" s="53">
        <v>0</v>
      </c>
      <c r="F46" s="53">
        <v>29051</v>
      </c>
      <c r="G46" s="53">
        <v>0</v>
      </c>
      <c r="H46" s="53">
        <v>4467</v>
      </c>
      <c r="I46" s="53">
        <v>0</v>
      </c>
      <c r="J46" s="53">
        <v>4539</v>
      </c>
      <c r="K46" s="53"/>
      <c r="M46" s="73">
        <f>D46-F46</f>
        <v>-5975</v>
      </c>
      <c r="N46" s="73">
        <f>H46-J46</f>
        <v>-72</v>
      </c>
    </row>
    <row r="47" spans="1:14" ht="21" customHeight="1">
      <c r="A47" s="72" t="s">
        <v>69</v>
      </c>
      <c r="B47" s="88" t="s">
        <v>144</v>
      </c>
      <c r="D47" s="53">
        <v>381566</v>
      </c>
      <c r="E47" s="53">
        <v>0</v>
      </c>
      <c r="F47" s="53">
        <v>262426</v>
      </c>
      <c r="G47" s="53">
        <v>0</v>
      </c>
      <c r="H47" s="53">
        <v>154313</v>
      </c>
      <c r="I47" s="53">
        <v>0</v>
      </c>
      <c r="J47" s="53">
        <v>208921</v>
      </c>
      <c r="M47" s="73">
        <f t="shared" ref="M47:M53" si="4">D47-F47</f>
        <v>119140</v>
      </c>
      <c r="N47" s="73">
        <f t="shared" ref="N47:N53" si="5">H47-J47</f>
        <v>-54608</v>
      </c>
    </row>
    <row r="48" spans="1:14" s="100" customFormat="1" ht="29.25" customHeight="1">
      <c r="A48" s="97" t="s">
        <v>145</v>
      </c>
      <c r="B48" s="98">
        <v>22</v>
      </c>
      <c r="C48" s="98"/>
      <c r="D48" s="53">
        <v>15479</v>
      </c>
      <c r="E48" s="53">
        <v>0</v>
      </c>
      <c r="F48" s="53">
        <v>16546</v>
      </c>
      <c r="G48" s="53">
        <v>0</v>
      </c>
      <c r="H48" s="53">
        <v>12077</v>
      </c>
      <c r="I48" s="53">
        <v>0</v>
      </c>
      <c r="J48" s="53">
        <v>12043</v>
      </c>
      <c r="K48" s="99"/>
      <c r="M48" s="73">
        <f t="shared" si="4"/>
        <v>-1067</v>
      </c>
      <c r="N48" s="73">
        <f t="shared" si="5"/>
        <v>34</v>
      </c>
    </row>
    <row r="49" spans="1:14" ht="21" customHeight="1">
      <c r="A49" s="91" t="s">
        <v>146</v>
      </c>
      <c r="B49" s="88">
        <v>11</v>
      </c>
      <c r="D49" s="53">
        <v>93307</v>
      </c>
      <c r="E49" s="53">
        <v>0</v>
      </c>
      <c r="F49" s="53">
        <v>90410</v>
      </c>
      <c r="G49" s="53">
        <v>0</v>
      </c>
      <c r="H49" s="53">
        <v>55964</v>
      </c>
      <c r="I49" s="53">
        <v>0</v>
      </c>
      <c r="J49" s="53">
        <v>55160</v>
      </c>
      <c r="K49" s="53"/>
      <c r="M49" s="73">
        <f t="shared" si="4"/>
        <v>2897</v>
      </c>
      <c r="N49" s="73">
        <f t="shared" si="5"/>
        <v>804</v>
      </c>
    </row>
    <row r="50" spans="1:14" ht="21" customHeight="1">
      <c r="A50" s="91" t="s">
        <v>147</v>
      </c>
      <c r="B50" s="88" t="s">
        <v>148</v>
      </c>
      <c r="D50" s="53">
        <v>273115</v>
      </c>
      <c r="E50" s="53">
        <v>0</v>
      </c>
      <c r="F50" s="53">
        <v>292560</v>
      </c>
      <c r="G50" s="53">
        <v>0</v>
      </c>
      <c r="H50" s="53">
        <v>218296</v>
      </c>
      <c r="I50" s="53">
        <v>0</v>
      </c>
      <c r="J50" s="53">
        <v>182853</v>
      </c>
      <c r="K50" s="53"/>
      <c r="M50" s="73">
        <f t="shared" si="4"/>
        <v>-19445</v>
      </c>
      <c r="N50" s="73">
        <f t="shared" si="5"/>
        <v>35443</v>
      </c>
    </row>
    <row r="51" spans="1:14" ht="21" customHeight="1">
      <c r="A51" s="91" t="s">
        <v>86</v>
      </c>
      <c r="D51" s="53">
        <v>1945</v>
      </c>
      <c r="E51" s="53">
        <v>0</v>
      </c>
      <c r="F51" s="53">
        <v>10326</v>
      </c>
      <c r="G51" s="53">
        <v>0</v>
      </c>
      <c r="H51" s="53">
        <v>0</v>
      </c>
      <c r="I51" s="53">
        <v>0</v>
      </c>
      <c r="J51" s="53">
        <v>370</v>
      </c>
      <c r="K51" s="53"/>
      <c r="M51" s="73">
        <f t="shared" si="4"/>
        <v>-8381</v>
      </c>
      <c r="N51" s="73">
        <f t="shared" si="5"/>
        <v>-370</v>
      </c>
    </row>
    <row r="52" spans="1:14" ht="21" customHeight="1">
      <c r="A52" s="91" t="s">
        <v>94</v>
      </c>
      <c r="D52" s="53">
        <v>2750</v>
      </c>
      <c r="E52" s="53">
        <v>0</v>
      </c>
      <c r="F52" s="53">
        <v>23326</v>
      </c>
      <c r="G52" s="53">
        <v>0</v>
      </c>
      <c r="H52" s="53">
        <v>0</v>
      </c>
      <c r="I52" s="53">
        <v>0</v>
      </c>
      <c r="J52" s="53">
        <v>22500</v>
      </c>
      <c r="K52" s="53"/>
      <c r="M52" s="73">
        <f t="shared" si="4"/>
        <v>-20576</v>
      </c>
      <c r="N52" s="73">
        <f t="shared" si="5"/>
        <v>-22500</v>
      </c>
    </row>
    <row r="53" spans="1:14" ht="21" customHeight="1">
      <c r="A53" s="91" t="s">
        <v>40</v>
      </c>
      <c r="B53" s="88">
        <v>21</v>
      </c>
      <c r="D53" s="53">
        <v>43626</v>
      </c>
      <c r="E53" s="53">
        <v>0</v>
      </c>
      <c r="F53" s="53">
        <v>44950</v>
      </c>
      <c r="G53" s="53">
        <v>0</v>
      </c>
      <c r="H53" s="53">
        <v>22155</v>
      </c>
      <c r="I53" s="53">
        <v>0</v>
      </c>
      <c r="J53" s="53">
        <v>25572</v>
      </c>
      <c r="K53" s="54"/>
      <c r="M53" s="73">
        <f t="shared" si="4"/>
        <v>-1324</v>
      </c>
      <c r="N53" s="73">
        <f t="shared" si="5"/>
        <v>-3417</v>
      </c>
    </row>
    <row r="54" spans="1:14" ht="21" customHeight="1">
      <c r="A54" s="74" t="s">
        <v>7</v>
      </c>
      <c r="D54" s="92">
        <f>SUM(D46:D53)</f>
        <v>834864</v>
      </c>
      <c r="E54" s="54"/>
      <c r="F54" s="92">
        <f>SUM(F46:F53)</f>
        <v>769595</v>
      </c>
      <c r="G54" s="54"/>
      <c r="H54" s="92">
        <f>SUM(H46:H53)</f>
        <v>467272</v>
      </c>
      <c r="I54" s="54"/>
      <c r="J54" s="92">
        <f>SUM(J46:J53)</f>
        <v>511958</v>
      </c>
      <c r="K54" s="54"/>
    </row>
    <row r="55" spans="1:14" ht="21" customHeight="1">
      <c r="A55" s="74" t="s">
        <v>20</v>
      </c>
      <c r="D55" s="54"/>
      <c r="E55" s="54"/>
      <c r="F55" s="54"/>
      <c r="G55" s="54"/>
      <c r="H55" s="54"/>
      <c r="I55" s="54"/>
      <c r="J55" s="54"/>
      <c r="K55" s="54"/>
    </row>
    <row r="56" spans="1:14" ht="21" customHeight="1">
      <c r="D56" s="54"/>
      <c r="E56" s="54"/>
      <c r="F56" s="54"/>
      <c r="G56" s="54"/>
      <c r="H56" s="54"/>
      <c r="I56" s="54"/>
      <c r="J56" s="54"/>
      <c r="K56" s="54"/>
    </row>
    <row r="57" spans="1:14" ht="21" customHeight="1">
      <c r="A57" s="72" t="s">
        <v>149</v>
      </c>
      <c r="D57" s="54"/>
      <c r="E57" s="54"/>
      <c r="F57" s="54"/>
      <c r="G57" s="54"/>
      <c r="H57" s="54"/>
      <c r="I57" s="54"/>
      <c r="J57" s="54"/>
      <c r="K57" s="54"/>
    </row>
    <row r="58" spans="1:14" ht="21" customHeight="1">
      <c r="A58" s="72" t="s">
        <v>150</v>
      </c>
      <c r="B58" s="88">
        <v>22</v>
      </c>
      <c r="D58" s="53">
        <v>28717</v>
      </c>
      <c r="E58" s="53">
        <v>0</v>
      </c>
      <c r="F58" s="53">
        <v>33240</v>
      </c>
      <c r="G58" s="53">
        <v>0</v>
      </c>
      <c r="H58" s="53">
        <v>23466</v>
      </c>
      <c r="I58" s="53">
        <v>0</v>
      </c>
      <c r="J58" s="53">
        <v>27111</v>
      </c>
      <c r="K58" s="54"/>
      <c r="M58" s="73">
        <f t="shared" ref="M58:M59" si="6">D58-F58</f>
        <v>-4523</v>
      </c>
      <c r="N58" s="73">
        <f t="shared" ref="N58:N59" si="7">H58-J58</f>
        <v>-3645</v>
      </c>
    </row>
    <row r="59" spans="1:14" ht="21" customHeight="1">
      <c r="A59" s="72" t="s">
        <v>151</v>
      </c>
      <c r="B59" s="88">
        <v>23</v>
      </c>
      <c r="D59" s="101">
        <v>161836</v>
      </c>
      <c r="E59" s="53">
        <v>0</v>
      </c>
      <c r="F59" s="101">
        <v>149113</v>
      </c>
      <c r="G59" s="53">
        <v>0</v>
      </c>
      <c r="H59" s="101">
        <v>120358</v>
      </c>
      <c r="I59" s="53">
        <v>0</v>
      </c>
      <c r="J59" s="101">
        <v>111044</v>
      </c>
      <c r="K59" s="54"/>
      <c r="M59" s="73">
        <f t="shared" si="6"/>
        <v>12723</v>
      </c>
      <c r="N59" s="73">
        <f t="shared" si="7"/>
        <v>9314</v>
      </c>
    </row>
    <row r="60" spans="1:14" ht="21" customHeight="1">
      <c r="A60" s="74" t="s">
        <v>21</v>
      </c>
      <c r="D60" s="101">
        <f>SUM(D56:D59)</f>
        <v>190553</v>
      </c>
      <c r="E60" s="53"/>
      <c r="F60" s="101">
        <f>SUM(F56:F59)</f>
        <v>182353</v>
      </c>
      <c r="G60" s="53"/>
      <c r="H60" s="101">
        <f>SUM(H56:H59)</f>
        <v>143824</v>
      </c>
      <c r="I60" s="54"/>
      <c r="J60" s="101">
        <f>SUM(J56:J59)</f>
        <v>138155</v>
      </c>
      <c r="K60" s="54"/>
    </row>
    <row r="61" spans="1:14" ht="21" customHeight="1">
      <c r="A61" s="74" t="s">
        <v>8</v>
      </c>
      <c r="D61" s="101">
        <f>SUM(D54,D60)</f>
        <v>1025417</v>
      </c>
      <c r="E61" s="53"/>
      <c r="F61" s="101">
        <f>SUM(F54,F60)</f>
        <v>951948</v>
      </c>
      <c r="G61" s="53"/>
      <c r="H61" s="101">
        <f>SUM(H54,H60)</f>
        <v>611096</v>
      </c>
      <c r="I61" s="54"/>
      <c r="J61" s="101">
        <f>SUM(J54,J60)</f>
        <v>650113</v>
      </c>
      <c r="K61" s="54"/>
    </row>
    <row r="62" spans="1:14" ht="21" customHeight="1">
      <c r="A62" s="74" t="s">
        <v>9</v>
      </c>
    </row>
    <row r="63" spans="1:14" ht="21" customHeight="1">
      <c r="A63" s="72" t="s">
        <v>12</v>
      </c>
      <c r="B63" s="88">
        <v>24</v>
      </c>
      <c r="H63" s="102"/>
      <c r="I63" s="102"/>
      <c r="J63" s="102"/>
      <c r="K63" s="102"/>
    </row>
    <row r="64" spans="1:14" ht="21" customHeight="1">
      <c r="A64" s="103" t="s">
        <v>41</v>
      </c>
      <c r="H64" s="102"/>
      <c r="I64" s="102"/>
      <c r="J64" s="102"/>
      <c r="K64" s="102"/>
    </row>
    <row r="65" spans="1:14" ht="21" customHeight="1" thickBot="1">
      <c r="A65" s="28" t="s">
        <v>110</v>
      </c>
      <c r="D65" s="93">
        <v>166052</v>
      </c>
      <c r="E65" s="54">
        <v>0</v>
      </c>
      <c r="F65" s="104">
        <v>150000</v>
      </c>
      <c r="G65" s="54">
        <v>0</v>
      </c>
      <c r="H65" s="93">
        <v>166052</v>
      </c>
      <c r="I65" s="54">
        <v>0</v>
      </c>
      <c r="J65" s="104">
        <v>150000</v>
      </c>
      <c r="K65" s="54"/>
    </row>
    <row r="66" spans="1:14" ht="21" customHeight="1" thickTop="1">
      <c r="A66" s="28" t="s">
        <v>152</v>
      </c>
      <c r="D66" s="54"/>
      <c r="E66" s="54"/>
      <c r="F66" s="105"/>
      <c r="G66" s="54"/>
      <c r="H66" s="54"/>
      <c r="I66" s="54"/>
      <c r="J66" s="105"/>
      <c r="K66" s="54"/>
    </row>
    <row r="67" spans="1:14" ht="21" customHeight="1">
      <c r="A67" s="28" t="s">
        <v>97</v>
      </c>
      <c r="D67" s="54"/>
      <c r="E67" s="54"/>
      <c r="F67" s="105"/>
      <c r="G67" s="54"/>
      <c r="H67" s="54"/>
      <c r="I67" s="54"/>
      <c r="J67" s="105"/>
      <c r="K67" s="54"/>
    </row>
    <row r="68" spans="1:14" ht="21" customHeight="1">
      <c r="A68" s="28" t="s">
        <v>110</v>
      </c>
      <c r="D68" s="53">
        <v>166052</v>
      </c>
      <c r="E68" s="53">
        <v>0</v>
      </c>
      <c r="F68" s="53">
        <v>150000</v>
      </c>
      <c r="G68" s="53">
        <v>0</v>
      </c>
      <c r="H68" s="53">
        <v>166052</v>
      </c>
      <c r="I68" s="53">
        <v>0</v>
      </c>
      <c r="J68" s="53">
        <v>150000</v>
      </c>
      <c r="K68" s="54"/>
      <c r="M68" s="73">
        <f t="shared" ref="M68" si="8">D68-F68</f>
        <v>16052</v>
      </c>
      <c r="N68" s="73">
        <f t="shared" ref="N68" si="9">H68-J68</f>
        <v>16052</v>
      </c>
    </row>
    <row r="69" spans="1:14" ht="21" customHeight="1">
      <c r="A69" s="28" t="s">
        <v>152</v>
      </c>
      <c r="D69" s="53"/>
      <c r="E69" s="72"/>
      <c r="F69" s="106"/>
      <c r="G69" s="54"/>
      <c r="H69" s="53"/>
      <c r="I69" s="72"/>
      <c r="J69" s="106"/>
      <c r="K69" s="54"/>
    </row>
    <row r="70" spans="1:14" ht="21" customHeight="1">
      <c r="A70" s="72" t="s">
        <v>59</v>
      </c>
      <c r="B70" s="88">
        <v>24</v>
      </c>
      <c r="D70" s="53">
        <v>94735</v>
      </c>
      <c r="E70" s="53">
        <v>0</v>
      </c>
      <c r="F70" s="53">
        <v>53000</v>
      </c>
      <c r="G70" s="53">
        <v>0</v>
      </c>
      <c r="H70" s="53">
        <v>94735</v>
      </c>
      <c r="I70" s="53">
        <v>0</v>
      </c>
      <c r="J70" s="53">
        <v>53000</v>
      </c>
      <c r="K70" s="53"/>
      <c r="M70" s="73">
        <f t="shared" ref="M70:M71" si="10">D70-F70</f>
        <v>41735</v>
      </c>
      <c r="N70" s="73">
        <f t="shared" ref="N70:N71" si="11">H70-J70</f>
        <v>41735</v>
      </c>
    </row>
    <row r="71" spans="1:14" ht="21" customHeight="1">
      <c r="A71" s="72" t="s">
        <v>153</v>
      </c>
      <c r="D71" s="53">
        <v>14928</v>
      </c>
      <c r="E71" s="53">
        <v>0</v>
      </c>
      <c r="F71" s="53">
        <v>13613</v>
      </c>
      <c r="G71" s="53">
        <v>0</v>
      </c>
      <c r="H71" s="53">
        <v>5068</v>
      </c>
      <c r="I71" s="53">
        <v>0</v>
      </c>
      <c r="J71" s="53">
        <v>5068</v>
      </c>
      <c r="K71" s="53"/>
      <c r="M71" s="73">
        <f t="shared" si="10"/>
        <v>1315</v>
      </c>
      <c r="N71" s="73">
        <f t="shared" si="11"/>
        <v>0</v>
      </c>
    </row>
    <row r="72" spans="1:14" ht="21" customHeight="1">
      <c r="A72" s="72" t="s">
        <v>28</v>
      </c>
      <c r="D72" s="53"/>
      <c r="E72" s="53"/>
      <c r="F72" s="106"/>
      <c r="G72" s="53"/>
      <c r="H72" s="53"/>
      <c r="I72" s="53"/>
      <c r="J72" s="106"/>
      <c r="K72" s="53"/>
    </row>
    <row r="73" spans="1:14" ht="21" customHeight="1">
      <c r="A73" s="72" t="s">
        <v>42</v>
      </c>
      <c r="B73" s="88">
        <v>25</v>
      </c>
      <c r="D73" s="53">
        <v>1200</v>
      </c>
      <c r="E73" s="53">
        <v>0</v>
      </c>
      <c r="F73" s="53">
        <v>1200</v>
      </c>
      <c r="G73" s="53">
        <v>0</v>
      </c>
      <c r="H73" s="53">
        <v>1200</v>
      </c>
      <c r="I73" s="53">
        <v>0</v>
      </c>
      <c r="J73" s="53">
        <v>1200</v>
      </c>
      <c r="K73" s="53"/>
      <c r="M73" s="73">
        <f t="shared" ref="M73:M75" si="12">D73-F73</f>
        <v>0</v>
      </c>
      <c r="N73" s="73">
        <f t="shared" ref="N73:N75" si="13">H73-J73</f>
        <v>0</v>
      </c>
    </row>
    <row r="74" spans="1:14" ht="21" customHeight="1">
      <c r="A74" s="72" t="s">
        <v>87</v>
      </c>
      <c r="D74" s="53">
        <v>251924</v>
      </c>
      <c r="E74" s="53">
        <v>0</v>
      </c>
      <c r="F74" s="53">
        <v>89064</v>
      </c>
      <c r="G74" s="53">
        <v>0</v>
      </c>
      <c r="H74" s="53">
        <v>229041</v>
      </c>
      <c r="I74" s="53">
        <v>0</v>
      </c>
      <c r="J74" s="53">
        <v>84446</v>
      </c>
      <c r="K74" s="54"/>
      <c r="M74" s="73">
        <f t="shared" si="12"/>
        <v>162860</v>
      </c>
      <c r="N74" s="73">
        <f t="shared" si="13"/>
        <v>144595</v>
      </c>
    </row>
    <row r="75" spans="1:14" s="5" customFormat="1" ht="21" customHeight="1">
      <c r="A75" s="46" t="s">
        <v>70</v>
      </c>
      <c r="B75" s="10"/>
      <c r="C75" s="10"/>
      <c r="D75" s="101">
        <v>-44656</v>
      </c>
      <c r="E75" s="53">
        <v>0</v>
      </c>
      <c r="F75" s="101">
        <v>-24516</v>
      </c>
      <c r="G75" s="53">
        <v>0</v>
      </c>
      <c r="H75" s="101">
        <v>0</v>
      </c>
      <c r="I75" s="53">
        <v>0</v>
      </c>
      <c r="J75" s="101">
        <v>0</v>
      </c>
      <c r="K75" s="13"/>
      <c r="M75" s="73">
        <f t="shared" si="12"/>
        <v>-20140</v>
      </c>
      <c r="N75" s="73">
        <f t="shared" si="13"/>
        <v>0</v>
      </c>
    </row>
    <row r="76" spans="1:14" ht="21" customHeight="1">
      <c r="A76" s="5" t="s">
        <v>34</v>
      </c>
      <c r="D76" s="54">
        <f>SUM(D68:D74)+D75</f>
        <v>484183</v>
      </c>
      <c r="E76" s="53"/>
      <c r="F76" s="54">
        <f>SUM(F68:F74)+F75</f>
        <v>282361</v>
      </c>
      <c r="G76" s="53"/>
      <c r="H76" s="54">
        <f>SUM(H68:H74)+H75</f>
        <v>496096</v>
      </c>
      <c r="I76" s="54"/>
      <c r="J76" s="54">
        <f>SUM(J68:J74)+J75</f>
        <v>293714</v>
      </c>
      <c r="K76" s="54"/>
    </row>
    <row r="77" spans="1:14" ht="21" customHeight="1">
      <c r="A77" s="29" t="s">
        <v>154</v>
      </c>
      <c r="D77" s="54"/>
      <c r="E77" s="53"/>
      <c r="F77" s="54"/>
      <c r="G77" s="53"/>
      <c r="H77" s="54"/>
      <c r="I77" s="54"/>
      <c r="J77" s="54"/>
      <c r="K77" s="54"/>
    </row>
    <row r="78" spans="1:14" ht="21" customHeight="1">
      <c r="A78" s="29" t="s">
        <v>113</v>
      </c>
      <c r="D78" s="101">
        <v>0</v>
      </c>
      <c r="E78" s="53">
        <v>0</v>
      </c>
      <c r="F78" s="101">
        <v>25717</v>
      </c>
      <c r="G78" s="101">
        <v>0</v>
      </c>
      <c r="H78" s="101">
        <v>0</v>
      </c>
      <c r="I78" s="101">
        <v>0</v>
      </c>
      <c r="J78" s="101">
        <v>0</v>
      </c>
      <c r="K78" s="54"/>
      <c r="M78" s="73">
        <f t="shared" ref="M78:M79" si="14">D78-F78</f>
        <v>-25717</v>
      </c>
      <c r="N78" s="73">
        <f t="shared" ref="N78:N79" si="15">H78-J78</f>
        <v>0</v>
      </c>
    </row>
    <row r="79" spans="1:14" ht="21" customHeight="1">
      <c r="A79" s="107" t="s">
        <v>71</v>
      </c>
      <c r="D79" s="101">
        <v>1475</v>
      </c>
      <c r="E79" s="53">
        <v>0</v>
      </c>
      <c r="F79" s="101">
        <v>4632</v>
      </c>
      <c r="G79" s="101">
        <v>0</v>
      </c>
      <c r="H79" s="101">
        <v>0</v>
      </c>
      <c r="I79" s="101">
        <v>0</v>
      </c>
      <c r="J79" s="101">
        <v>0</v>
      </c>
      <c r="K79" s="54"/>
      <c r="M79" s="73">
        <f t="shared" si="14"/>
        <v>-3157</v>
      </c>
      <c r="N79" s="73">
        <f t="shared" si="15"/>
        <v>0</v>
      </c>
    </row>
    <row r="80" spans="1:14" ht="21" customHeight="1">
      <c r="A80" s="74" t="s">
        <v>26</v>
      </c>
      <c r="D80" s="101">
        <f>SUM(D76:D79)</f>
        <v>485658</v>
      </c>
      <c r="E80" s="53"/>
      <c r="F80" s="101">
        <f>SUM(F76:F79)</f>
        <v>312710</v>
      </c>
      <c r="G80" s="53"/>
      <c r="H80" s="101">
        <f>SUM(H76:H79)</f>
        <v>496096</v>
      </c>
      <c r="I80" s="54"/>
      <c r="J80" s="101">
        <f>SUM(J76:J79)</f>
        <v>293714</v>
      </c>
      <c r="K80" s="54"/>
    </row>
    <row r="81" spans="1:11" ht="21" customHeight="1" thickBot="1">
      <c r="A81" s="74" t="s">
        <v>10</v>
      </c>
      <c r="D81" s="93">
        <f>+D80+D61</f>
        <v>1511075</v>
      </c>
      <c r="E81" s="53"/>
      <c r="F81" s="93">
        <f>+F80+F61</f>
        <v>1264658</v>
      </c>
      <c r="G81" s="53"/>
      <c r="H81" s="93">
        <f>+H80+H61</f>
        <v>1107192</v>
      </c>
      <c r="I81" s="54"/>
      <c r="J81" s="93">
        <f>+J80+J61</f>
        <v>943827</v>
      </c>
      <c r="K81" s="54"/>
    </row>
    <row r="82" spans="1:11" ht="21" customHeight="1" thickTop="1">
      <c r="D82" s="54">
        <f>SUM(D81-D32)</f>
        <v>0</v>
      </c>
      <c r="E82" s="53"/>
      <c r="F82" s="54">
        <f>SUM(F81-F32)</f>
        <v>3</v>
      </c>
      <c r="G82" s="53"/>
      <c r="H82" s="54">
        <f>SUM(H81-H32)</f>
        <v>-2</v>
      </c>
      <c r="I82" s="54"/>
      <c r="J82" s="54">
        <f>SUM(J81-J32)</f>
        <v>1</v>
      </c>
      <c r="K82" s="54"/>
    </row>
    <row r="83" spans="1:11" ht="21" customHeight="1">
      <c r="A83" s="72" t="s">
        <v>5</v>
      </c>
    </row>
    <row r="85" spans="1:11" ht="21" customHeight="1">
      <c r="A85" s="108"/>
      <c r="B85" s="109"/>
    </row>
    <row r="86" spans="1:11" ht="21" customHeight="1">
      <c r="B86" s="72"/>
    </row>
    <row r="87" spans="1:11" ht="21" customHeight="1">
      <c r="B87" s="91" t="s">
        <v>11</v>
      </c>
      <c r="C87" s="72"/>
    </row>
    <row r="88" spans="1:11" ht="21" customHeight="1">
      <c r="A88" s="108"/>
      <c r="B88" s="109"/>
    </row>
  </sheetData>
  <mergeCells count="11">
    <mergeCell ref="A35:K35"/>
    <mergeCell ref="A37:K37"/>
    <mergeCell ref="A38:K38"/>
    <mergeCell ref="D39:G39"/>
    <mergeCell ref="H39:K39"/>
    <mergeCell ref="A1:K1"/>
    <mergeCell ref="A2:K2"/>
    <mergeCell ref="A3:K3"/>
    <mergeCell ref="A4:K4"/>
    <mergeCell ref="D5:G5"/>
    <mergeCell ref="H5:K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64961</vt:lpwstr>
  </property>
  <property fmtid="{D5CDD505-2E9C-101B-9397-08002B2CF9AE}" pid="4" name="OptimizationTime">
    <vt:lpwstr>20210811_1303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</vt:lpstr>
      <vt:lpstr>PL</vt:lpstr>
      <vt:lpstr>CECE1</vt:lpstr>
      <vt:lpstr>CECE2</vt:lpstr>
      <vt:lpstr>CF</vt:lpstr>
      <vt:lpstr>CF link</vt:lpstr>
      <vt:lpstr>BS!Print_Area</vt:lpstr>
      <vt:lpstr>CECE1!Print_Area</vt:lpstr>
      <vt:lpstr>CECE2!Print_Area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Danita Sirabowornkit</cp:lastModifiedBy>
  <cp:lastPrinted>2021-08-11T05:01:38Z</cp:lastPrinted>
  <dcterms:created xsi:type="dcterms:W3CDTF">1997-08-09T04:30:16Z</dcterms:created>
  <dcterms:modified xsi:type="dcterms:W3CDTF">2021-08-11T05:01:41Z</dcterms:modified>
</cp:coreProperties>
</file>